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<sst xmlns="http://schemas.openxmlformats.org/spreadsheetml/2006/main" count="3663" uniqueCount="2965">
  <si>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</si>
  <si>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</si>
  <si>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</si>
  <si>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</si>
  <si>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</si>
  <si>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</si>
  <si>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</si>
  <si>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</si>
  <si>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</si>
  <si>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</si>
  <si>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</si>
  <si>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</si>
  <si>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</si>
  <si>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</si>
  <si>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</si>
  <si>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</si>
  <si>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</si>
  <si>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</si>
  <si>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</si>
  <si>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</si>
  <si>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</si>
  <si>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</si>
  <si>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</si>
  <si>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</si>
  <si>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</si>
  <si>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</si>
  <si>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</si>
  <si>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</si>
  <si>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</si>
  <si>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</si>
  <si>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</si>
  <si>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</si>
  <si>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</si>
  <si>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</si>
  <si>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</si>
  <si>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</si>
  <si>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</si>
  <si>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</si>
  <si>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</si>
  <si>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</si>
  <si>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</si>
  <si>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</si>
  <si>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</si>
  <si>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</si>
  <si>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</si>
  <si>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</si>
  <si>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</si>
  <si>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</si>
  <si>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</si>
  <si>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</si>
  <si>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</si>
  <si>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</si>
  <si>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</si>
  <si>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</si>
  <si>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</si>
  <si>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</si>
  <si>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</si>
  <si>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</si>
  <si>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</si>
  <si>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</si>
  <si>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</si>
  <si>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</si>
  <si>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</si>
  <si>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</si>
  <si>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</si>
  <si>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</si>
  <si>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</si>
  <si>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</si>
  <si>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</si>
  <si>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</si>
  <si>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</si>
  <si>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</si>
  <si>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</si>
  <si>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</si>
  <si>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</si>
  <si>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</si>
  <si>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</si>
  <si>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</si>
  <si>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</si>
  <si>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</si>
  <si>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</si>
  <si>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</si>
  <si>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</si>
  <si>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</si>
  <si>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</si>
  <si>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</si>
  <si>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</si>
  <si>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</si>
  <si>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</si>
  <si>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</si>
  <si>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</si>
  <si>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</si>
  <si>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</si>
  <si>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</si>
  <si>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</si>
  <si>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</si>
  <si>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</si>
  <si>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</si>
  <si>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</si>
  <si>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</si>
  <si>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</si>
  <si>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</si>
  <si>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</si>
  <si>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</si>
  <si>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</si>
  <si>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</si>
  <si>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</si>
  <si>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</si>
  <si>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</si>
  <si>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</si>
  <si>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</si>
  <si>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</si>
  <si>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</si>
  <si>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</si>
  <si>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</si>
  <si>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</si>
  <si>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</si>
  <si>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</si>
  <si>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</si>
  <si>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</si>
  <si>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</si>
  <si>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</si>
  <si>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</si>
  <si>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</si>
  <si>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</si>
  <si>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</si>
  <si>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</si>
  <si>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</si>
  <si>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</si>
  <si>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</si>
  <si>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</si>
  <si>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</si>
  <si>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</si>
  <si>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</si>
  <si>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</si>
  <si>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</si>
  <si>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</si>
  <si>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</si>
  <si>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</si>
  <si>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</si>
  <si>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</si>
  <si>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</si>
  <si>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</si>
  <si>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</si>
  <si>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</si>
  <si>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</si>
  <si>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</si>
  <si>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</si>
  <si>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</si>
  <si>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</si>
  <si>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</si>
  <si>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</si>
  <si>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</si>
  <si>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</si>
  <si>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</si>
  <si>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</si>
  <si>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</si>
  <si>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</si>
  <si>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</si>
  <si>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</si>
  <si>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</si>
  <si>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</si>
  <si>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</si>
  <si>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</si>
  <si>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</si>
  <si>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</si>
  <si>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</si>
  <si>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</si>
  <si>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</si>
  <si>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</si>
  <si>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</si>
  <si>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</si>
  <si>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</si>
  <si>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</si>
  <si>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</si>
  <si>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</si>
  <si>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</si>
  <si>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</si>
  <si>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</si>
  <si>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</si>
  <si>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</si>
  <si>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</si>
  <si>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</si>
  <si>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</si>
  <si>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</si>
  <si>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</si>
  <si>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</si>
  <si>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</si>
  <si>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</si>
  <si>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</si>
  <si>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</si>
  <si>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</si>
  <si>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</si>
  <si>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</si>
  <si>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</si>
  <si>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</si>
  <si>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</si>
  <si>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</si>
  <si>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</si>
  <si>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</si>
  <si>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</si>
  <si>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</si>
  <si>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</si>
  <si>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</si>
  <si>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</si>
  <si>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</si>
  <si>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</si>
  <si>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</si>
  <si>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</si>
  <si>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</si>
  <si>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</si>
  <si>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</si>
  <si>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</si>
  <si>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</si>
  <si>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</si>
  <si>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</si>
  <si>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</si>
  <si>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</si>
  <si>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</si>
  <si>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</si>
  <si>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</si>
  <si>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</si>
  <si>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</si>
  <si>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</si>
  <si>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</si>
  <si>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</si>
  <si>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</si>
  <si>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</si>
  <si>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</si>
  <si>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</si>
  <si>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</si>
  <si>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</si>
  <si>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</si>
  <si>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</si>
  <si>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</si>
  <si>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</si>
  <si>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</si>
  <si>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</si>
  <si>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</si>
  <si>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</si>
  <si>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</si>
  <si>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</si>
  <si>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</si>
  <si>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</si>
  <si>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</si>
  <si>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</si>
  <si>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</si>
  <si>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</si>
  <si>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</si>
  <si>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</si>
  <si>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</si>
  <si>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</si>
  <si>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</si>
  <si>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</si>
  <si>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</si>
  <si>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</si>
  <si>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</si>
  <si>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</si>
  <si>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</si>
  <si>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</si>
  <si>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</si>
  <si>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</si>
  <si>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</si>
  <si>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</si>
  <si>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</si>
  <si>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</si>
  <si>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</si>
  <si>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</si>
  <si>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</si>
  <si>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</si>
  <si>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</si>
  <si>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</si>
  <si>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</si>
  <si>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</si>
  <si>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</si>
  <si>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</si>
  <si>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</si>
  <si>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</si>
  <si>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</si>
  <si>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</si>
  <si>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</si>
  <si>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</si>
  <si>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</si>
  <si>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</si>
  <si>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</si>
  <si>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</si>
  <si>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</si>
  <si>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</si>
  <si>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</si>
  <si>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</si>
  <si>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</si>
  <si>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</si>
  <si>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</si>
  <si>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</si>
  <si>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</si>
  <si>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</si>
  <si>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</si>
  <si>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</si>
  <si>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</si>
  <si>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</si>
  <si>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</si>
  <si>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</si>
  <si>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</si>
  <si>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</si>
  <si>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</si>
  <si>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</si>
  <si>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</si>
  <si>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</si>
  <si>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</si>
  <si>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</si>
  <si>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</si>
  <si>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</si>
  <si>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</si>
  <si>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</si>
  <si>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</si>
  <si>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</si>
  <si>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</si>
  <si>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</si>
  <si>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</si>
  <si>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</si>
  <si>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</si>
  <si>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</si>
  <si>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</si>
  <si>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</si>
  <si>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</si>
  <si>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</si>
  <si>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</si>
  <si>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</si>
  <si>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</si>
  <si>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</si>
  <si>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</si>
  <si>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</si>
  <si>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</si>
  <si>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</si>
  <si>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</si>
  <si>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</si>
  <si>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</si>
  <si>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</si>
  <si>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</si>
  <si>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</si>
  <si>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</si>
  <si>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</si>
  <si>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</si>
  <si>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</si>
  <si>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</si>
  <si>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</si>
  <si>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</si>
  <si>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</si>
  <si>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</si>
  <si>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</si>
  <si>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</si>
  <si>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</si>
  <si>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</si>
  <si>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</si>
  <si>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</si>
  <si>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</si>
  <si>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</si>
  <si>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</si>
  <si>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</si>
  <si>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</si>
  <si>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</si>
  <si>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</si>
  <si>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</si>
  <si>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</si>
  <si>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</si>
  <si>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</si>
  <si>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</si>
  <si>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</si>
  <si>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</si>
  <si>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</si>
  <si>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</si>
  <si>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</si>
  <si>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</si>
  <si>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</si>
  <si>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</si>
  <si>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</si>
  <si>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</si>
  <si>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</si>
  <si>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</si>
  <si>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</si>
  <si>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</si>
  <si>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</si>
  <si>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</si>
  <si>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</si>
  <si>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</si>
  <si>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</si>
  <si>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</si>
  <si>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</si>
  <si>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</si>
  <si>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</si>
  <si>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</si>
  <si>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</si>
  <si>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</si>
  <si>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</si>
  <si>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</si>
  <si>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</si>
  <si>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</si>
  <si>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</si>
  <si>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</si>
  <si>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</si>
  <si>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</si>
  <si>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</si>
  <si>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</si>
  <si>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</si>
  <si>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</si>
  <si>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</si>
  <si>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</si>
  <si>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</si>
  <si>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</si>
  <si>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</si>
  <si>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</si>
  <si>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</si>
  <si>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</si>
  <si>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</si>
  <si>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</si>
  <si>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</si>
  <si>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</si>
  <si>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</si>
  <si>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</si>
  <si>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</si>
  <si>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</si>
  <si>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</si>
  <si>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</si>
  <si>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</si>
  <si>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</si>
  <si>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</si>
  <si>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</si>
  <si>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</si>
  <si>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</si>
  <si>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</si>
  <si>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</si>
  <si>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</si>
  <si>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</si>
  <si>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</si>
  <si>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</si>
  <si>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</si>
  <si>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</si>
  <si>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</si>
  <si>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</si>
  <si>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</si>
  <si>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</si>
  <si>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</si>
  <si>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</si>
  <si>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</si>
  <si>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</si>
  <si>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</si>
  <si>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</si>
  <si>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</si>
  <si>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</si>
  <si>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</si>
  <si>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</si>
  <si>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</si>
  <si>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</si>
  <si>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</si>
  <si>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</si>
  <si>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</si>
  <si>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</si>
  <si>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</si>
  <si>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</si>
  <si>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</si>
  <si>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</si>
  <si>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</si>
  <si>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</si>
  <si>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</si>
  <si>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</si>
  <si>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</si>
  <si>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</si>
  <si>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</si>
  <si>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</si>
  <si>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</si>
  <si>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</si>
  <si>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</si>
  <si>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</si>
  <si>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</si>
  <si>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</si>
  <si>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</si>
  <si>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</si>
  <si>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</si>
  <si>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</si>
  <si>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</si>
  <si>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</si>
  <si>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</si>
  <si>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</si>
  <si>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</si>
  <si>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</si>
  <si>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</si>
  <si>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</si>
  <si>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</si>
  <si>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</si>
  <si>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</si>
  <si>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</si>
  <si>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</si>
  <si>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</si>
  <si>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</si>
  <si>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</si>
  <si>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</si>
  <si>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</si>
  <si>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</si>
  <si>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</si>
  <si>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</si>
  <si>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</si>
  <si>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</si>
  <si>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</si>
  <si>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</si>
  <si>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</si>
  <si>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</si>
  <si>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</si>
  <si>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</si>
  <si>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</si>
  <si>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</si>
  <si>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</si>
  <si>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</si>
  <si>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</si>
  <si>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</si>
  <si>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</si>
  <si>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</si>
  <si>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</si>
  <si>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</si>
  <si>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</si>
  <si>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</si>
  <si>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</si>
  <si>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</si>
  <si>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</si>
  <si>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</si>
  <si>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</si>
  <si>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</si>
  <si>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</si>
  <si>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</si>
  <si>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</si>
  <si>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</si>
  <si>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</si>
  <si>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</si>
  <si>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</si>
  <si>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</si>
  <si>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</si>
  <si>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</si>
  <si>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</si>
  <si>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</si>
  <si>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</si>
  <si>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</si>
  <si>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</si>
  <si>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</si>
  <si>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</si>
  <si>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</si>
  <si>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</si>
  <si>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</si>
  <si>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</si>
  <si>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</si>
  <si>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</si>
  <si>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</si>
  <si>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</si>
  <si>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</si>
  <si>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</si>
  <si>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</si>
  <si>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</si>
  <si>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</si>
  <si>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</si>
  <si>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</si>
  <si>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</si>
  <si>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</si>
  <si>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</si>
  <si>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</si>
  <si>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</si>
  <si>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</si>
  <si>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</si>
  <si>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</si>
  <si>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</si>
  <si>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</si>
  <si>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</si>
  <si>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</si>
  <si>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</si>
  <si>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</si>
  <si>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</si>
  <si>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</si>
  <si>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</si>
  <si>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</si>
  <si>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</si>
  <si>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</si>
  <si>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</si>
  <si>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</si>
  <si>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</si>
  <si>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</si>
  <si>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</si>
  <si>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</si>
  <si>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</si>
  <si>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</si>
  <si>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</si>
  <si>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</si>
  <si>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</si>
  <si>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</si>
  <si>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</si>
  <si>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</si>
  <si>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</si>
  <si>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</si>
  <si>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</si>
  <si>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</si>
  <si>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</si>
  <si>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</si>
  <si>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</si>
  <si>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</si>
  <si>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</si>
  <si>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</si>
  <si>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</si>
  <si>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</si>
  <si>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</si>
  <si>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</si>
  <si>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</si>
  <si>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</si>
  <si>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</si>
  <si>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</si>
  <si>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</si>
  <si>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</si>
  <si>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</si>
  <si>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</si>
  <si>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</si>
  <si>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</si>
  <si>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</si>
  <si>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</si>
  <si>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</si>
  <si>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</si>
  <si>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</si>
  <si>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</si>
  <si>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</si>
  <si>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</si>
  <si>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</si>
  <si>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</si>
  <si>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</si>
  <si>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</si>
  <si>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</si>
  <si>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</si>
  <si>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</si>
  <si>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</si>
  <si>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</si>
  <si>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</si>
  <si>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</si>
  <si>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</si>
  <si>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</si>
  <si>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</si>
  <si>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</si>
  <si>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</si>
  <si>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</si>
  <si>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</si>
  <si>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</si>
  <si>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</si>
  <si>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</si>
  <si>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</si>
  <si>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</si>
  <si>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</si>
  <si>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</si>
  <si>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</si>
  <si>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</si>
  <si>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</si>
  <si>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</si>
  <si>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</si>
  <si>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</si>
  <si>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</si>
  <si>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</si>
  <si>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</si>
  <si>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</si>
  <si>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</si>
  <si>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</si>
  <si>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</si>
  <si>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</si>
  <si>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</si>
  <si>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</si>
  <si>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</si>
  <si>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</si>
  <si>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</si>
  <si>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</si>
  <si>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</si>
  <si>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</si>
  <si>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</si>
  <si>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</si>
  <si>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</si>
  <si>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</si>
  <si>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</si>
  <si>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</si>
  <si>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</si>
  <si>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</si>
  <si>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</si>
  <si>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</si>
  <si>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</si>
  <si>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</si>
  <si>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</si>
  <si>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</si>
  <si>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</si>
  <si>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</si>
  <si>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</si>
  <si>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</si>
  <si>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</si>
  <si>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</si>
  <si>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</si>
  <si>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</si>
  <si>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</si>
  <si>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</si>
  <si>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</si>
  <si>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</si>
  <si>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</si>
  <si>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</si>
  <si>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</si>
  <si>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</si>
  <si>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</si>
  <si>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</si>
  <si>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</si>
  <si>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</si>
  <si>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</si>
  <si>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</si>
  <si>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</si>
  <si>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</si>
  <si>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</si>
  <si>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</si>
  <si>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</si>
  <si>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</si>
  <si>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</si>
  <si>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</si>
  <si>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</si>
  <si>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</si>
  <si>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</si>
  <si>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</si>
  <si>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</si>
  <si>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</si>
  <si>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</si>
  <si>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</si>
  <si>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</si>
  <si>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</si>
  <si>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</si>
  <si>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</si>
  <si>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</si>
  <si>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</si>
  <si>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</si>
  <si>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</si>
  <si>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</si>
  <si>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</si>
  <si>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</si>
  <si>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</si>
  <si>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</si>
  <si>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</si>
  <si>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</si>
  <si>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</si>
  <si>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</si>
  <si>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</si>
  <si>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</si>
  <si>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</si>
  <si>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</si>
  <si>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</si>
  <si>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</si>
  <si>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</si>
  <si>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</si>
  <si>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</si>
  <si>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</si>
  <si>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</si>
  <si>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</si>
  <si>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</si>
  <si>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</si>
  <si>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</si>
  <si>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</si>
  <si>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</si>
  <si>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</si>
  <si>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</si>
  <si>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</si>
  <si>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</si>
  <si>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</si>
  <si>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</si>
  <si>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</si>
  <si>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</si>
  <si>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</si>
  <si>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</si>
  <si>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</si>
  <si>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</si>
  <si>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</si>
  <si>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</si>
  <si>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</si>
  <si>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</si>
  <si>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</si>
  <si>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</si>
  <si>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</si>
  <si>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</si>
  <si>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</si>
  <si>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</si>
  <si>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</si>
  <si>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</si>
  <si>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</si>
  <si>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</si>
  <si>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</si>
  <si>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</si>
  <si>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</si>
  <si>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</si>
  <si>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</si>
  <si>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</si>
  <si>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</si>
  <si>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</si>
  <si>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</si>
  <si>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</si>
  <si>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</si>
  <si>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</si>
  <si>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</si>
  <si>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</si>
  <si>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</si>
  <si>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</si>
  <si>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</si>
  <si>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</si>
  <si>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</si>
  <si>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</si>
  <si>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</si>
  <si>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</si>
  <si>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</si>
  <si>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</si>
  <si>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</si>
  <si>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</si>
  <si>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</si>
  <si>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</si>
  <si>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</si>
  <si>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</si>
  <si>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</si>
  <si>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</si>
  <si>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</si>
  <si>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</si>
  <si>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</si>
  <si>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</si>
  <si>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</si>
  <si>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</si>
  <si>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</si>
  <si>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</si>
  <si>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</si>
  <si>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</si>
  <si>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</si>
  <si>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</si>
  <si>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</si>
  <si>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</si>
  <si>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</si>
  <si>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</si>
  <si>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</si>
  <si>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</si>
  <si>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</si>
  <si>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</si>
  <si>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</si>
  <si>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</si>
  <si>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</si>
  <si>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</si>
  <si>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</si>
  <si>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</si>
  <si>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</si>
  <si>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</si>
  <si>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</si>
  <si>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</si>
  <si>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</si>
  <si>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</si>
  <si>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</si>
  <si>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</si>
  <si>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</si>
  <si>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</si>
  <si>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</si>
  <si>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</si>
  <si>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</si>
  <si>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</si>
  <si>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</si>
  <si>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</si>
  <si>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</si>
  <si>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</si>
  <si>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</si>
  <si>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</si>
  <si>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</si>
  <si>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</si>
  <si>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</si>
  <si>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</si>
  <si>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</si>
  <si>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</si>
  <si>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</si>
  <si>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</si>
  <si>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</si>
  <si>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</si>
  <si>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</si>
  <si>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</si>
  <si>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</si>
  <si>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</si>
  <si>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</si>
  <si>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</si>
  <si>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</si>
  <si>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</si>
  <si>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</si>
  <si>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</si>
  <si>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</si>
  <si>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</si>
  <si>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</si>
  <si>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</si>
  <si>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</si>
  <si>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</si>
  <si>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</si>
  <si>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</si>
  <si>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</si>
  <si>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</si>
  <si>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</si>
  <si>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</si>
  <si>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</si>
  <si>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</si>
  <si>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</si>
  <si>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</si>
  <si>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</si>
  <si>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</si>
  <si>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</si>
  <si>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</si>
  <si>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</si>
  <si>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</si>
  <si>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</si>
  <si>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</si>
  <si>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</si>
  <si>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</si>
  <si>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</si>
  <si>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</si>
  <si>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</si>
  <si>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</si>
  <si>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</si>
  <si>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</si>
  <si>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</si>
  <si>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</si>
  <si>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</si>
  <si>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</si>
  <si>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</si>
  <si>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</si>
  <si>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</si>
  <si>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</si>
  <si>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</si>
  <si>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</si>
  <si>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</si>
  <si>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</si>
  <si>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</si>
  <si>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</si>
  <si>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</si>
  <si>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</si>
  <si>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</si>
  <si>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</si>
  <si>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</si>
  <si>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</si>
  <si>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</si>
  <si>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</si>
  <si>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</si>
  <si>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</si>
  <si>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</si>
  <si>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</si>
  <si>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</si>
  <si>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</si>
  <si>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</si>
  <si>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</si>
  <si>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</si>
  <si>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</si>
  <si>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</si>
  <si>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</si>
  <si>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</si>
  <si>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</si>
  <si>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</si>
  <si>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</si>
  <si>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</si>
  <si>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</si>
  <si>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</si>
  <si>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</si>
  <si>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</si>
  <si>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</si>
  <si>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</si>
  <si>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</si>
  <si>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</si>
  <si>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</si>
  <si>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</si>
  <si>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</si>
  <si>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</si>
  <si>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</si>
  <si>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</si>
  <si>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</si>
  <si>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</si>
  <si>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</si>
  <si>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</si>
  <si>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</si>
  <si>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</si>
  <si>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</si>
  <si>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</si>
  <si>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</si>
  <si>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</si>
  <si>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</si>
  <si>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</si>
  <si>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</si>
  <si>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</si>
  <si>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</si>
  <si>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</si>
  <si>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</si>
  <si>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</si>
  <si>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</si>
  <si>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</si>
  <si>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</si>
  <si>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</si>
  <si>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</si>
  <si>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</si>
  <si>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</si>
  <si>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</si>
  <si>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</si>
  <si>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</si>
  <si>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</si>
  <si>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</si>
  <si>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</si>
  <si>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</si>
  <si>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</si>
  <si>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</si>
  <si>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</si>
  <si>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</si>
  <si>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</si>
  <si>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</si>
  <si>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</si>
  <si>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</si>
  <si>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</si>
  <si>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</si>
  <si>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</si>
  <si>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</si>
  <si>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</si>
  <si>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</si>
  <si>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</si>
  <si>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</si>
  <si>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</si>
  <si>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</si>
  <si>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</si>
  <si>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</si>
  <si>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</si>
  <si>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</si>
  <si>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</si>
  <si>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</si>
  <si>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</si>
  <si>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</si>
  <si>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</si>
  <si>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</si>
  <si>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</si>
  <si>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</si>
  <si>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</si>
  <si>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</si>
  <si>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</si>
  <si>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</si>
  <si>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</si>
  <si>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</si>
  <si>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</si>
  <si>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</si>
  <si>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</si>
  <si>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</si>
  <si>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</si>
  <si>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</si>
  <si>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</si>
  <si>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</si>
  <si>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</si>
  <si>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</si>
  <si>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</si>
  <si>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</si>
  <si>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</si>
  <si>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</si>
  <si>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</si>
  <si>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</si>
  <si>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</si>
  <si>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</si>
  <si>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</si>
  <si>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</si>
  <si>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</si>
  <si>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</si>
  <si>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</si>
  <si>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</si>
  <si>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</si>
  <si>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</si>
  <si>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</si>
  <si>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</si>
  <si>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</si>
  <si>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</si>
  <si>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</si>
  <si>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</si>
  <si>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</si>
  <si>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</si>
  <si>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</si>
  <si>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</si>
  <si>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</si>
  <si>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</si>
  <si>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</si>
  <si>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</si>
  <si>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</si>
  <si>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</si>
  <si>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</si>
  <si>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</si>
  <si>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</si>
  <si>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</si>
  <si>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</si>
  <si>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</si>
  <si>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</si>
  <si>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</si>
  <si>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</si>
  <si>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</si>
  <si>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</si>
  <si>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</si>
  <si>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</si>
  <si>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</si>
  <si>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</si>
  <si>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</si>
  <si>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</si>
  <si>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</si>
  <si>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</si>
  <si>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</si>
  <si>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</si>
  <si>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</si>
  <si>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</si>
  <si>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</si>
  <si>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</si>
  <si>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</si>
  <si>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</si>
  <si>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</si>
  <si>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</si>
  <si>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</si>
  <si>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</si>
  <si>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</si>
  <si>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</si>
  <si>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</si>
  <si>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</si>
  <si>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</si>
  <si>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</si>
  <si>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</si>
  <si>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</si>
  <si>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</si>
  <si>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</si>
  <si>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</si>
  <si>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</si>
  <si>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</si>
  <si>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</si>
  <si>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</si>
  <si>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</si>
  <si>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</si>
  <si>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</si>
  <si>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</si>
  <si>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</si>
  <si>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</si>
  <si>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</si>
  <si>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</si>
  <si>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</si>
  <si>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</si>
  <si>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</si>
  <si>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</si>
  <si>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</si>
  <si>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</si>
  <si>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</si>
  <si>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</si>
  <si>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</si>
  <si>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</si>
  <si>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</si>
  <si>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</si>
  <si>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</si>
  <si>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</si>
  <si>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</si>
  <si>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</si>
  <si>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</si>
  <si>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</si>
  <si>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</si>
  <si>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</si>
  <si>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</si>
  <si>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</si>
  <si>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</si>
  <si>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</si>
  <si>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</si>
  <si>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</si>
  <si>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</si>
  <si>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</si>
  <si>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</si>
  <si>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</si>
  <si>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</si>
  <si>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</si>
  <si>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</si>
  <si>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</si>
  <si>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</si>
  <si>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</si>
  <si>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</si>
  <si>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</si>
  <si>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</si>
  <si>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</si>
  <si>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</si>
  <si>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</si>
  <si>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</si>
  <si>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</si>
  <si>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</si>
  <si>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</si>
  <si>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</si>
  <si>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</si>
  <si>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</si>
  <si>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</si>
  <si>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</si>
  <si>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</si>
  <si>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</si>
  <si>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</si>
  <si>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</si>
  <si>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</si>
  <si>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</si>
  <si>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</si>
  <si>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</si>
  <si>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</si>
  <si>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</si>
  <si>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</si>
  <si>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</si>
  <si>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</si>
  <si>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</si>
  <si>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</si>
  <si>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</si>
  <si>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</si>
  <si>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</si>
  <si>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</si>
  <si>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</si>
  <si>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</si>
  <si>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</si>
  <si>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</si>
  <si>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</si>
  <si>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</si>
  <si>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</si>
  <si>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</si>
  <si>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</si>
  <si>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</si>
  <si>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</si>
  <si>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</si>
  <si>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</si>
  <si>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</si>
  <si>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</si>
  <si>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</si>
  <si>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</si>
  <si>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</si>
  <si>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</si>
  <si>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</si>
  <si>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</si>
  <si>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</si>
  <si>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</si>
  <si>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</si>
  <si>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</si>
  <si>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</si>
  <si>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</si>
  <si>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</si>
  <si>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</si>
  <si>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</si>
  <si>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</si>
  <si>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</si>
  <si>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</si>
  <si>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</si>
  <si>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</si>
  <si>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</si>
  <si>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</si>
  <si>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</si>
  <si>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</si>
  <si>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</si>
  <si>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</si>
  <si>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</si>
  <si>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</si>
  <si>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</si>
  <si>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</si>
  <si>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</si>
  <si>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</si>
  <si>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</si>
  <si>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</si>
  <si>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</si>
  <si>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</si>
  <si>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</si>
  <si>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</si>
  <si>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</si>
  <si>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</si>
  <si>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</si>
  <si>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</si>
  <si>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</si>
  <si>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</si>
  <si>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</si>
  <si>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</si>
  <si>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</si>
  <si>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</si>
  <si>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</si>
  <si>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</si>
  <si>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</si>
  <si>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</si>
  <si>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</si>
  <si>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</si>
  <si>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</si>
  <si>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</si>
  <si>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</si>
  <si>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</si>
  <si>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</si>
  <si>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</si>
  <si>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</si>
  <si>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</si>
  <si>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</si>
  <si>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</si>
  <si>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</si>
  <si>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</si>
  <si>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</si>
  <si>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</si>
  <si>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</si>
  <si>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</si>
  <si>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</si>
  <si>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</si>
  <si>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</si>
  <si>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</si>
  <si>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</si>
  <si>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</si>
  <si>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</si>
  <si>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</si>
  <si>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</si>
  <si>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</si>
  <si>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</si>
  <si>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</si>
  <si>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</si>
  <si>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</si>
  <si>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</si>
  <si>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</si>
  <si>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</si>
  <si>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</si>
  <si>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</si>
  <si>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</si>
  <si>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</si>
  <si>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</si>
  <si>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</si>
  <si>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</si>
  <si>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</si>
  <si>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</si>
  <si>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</si>
  <si>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</si>
  <si>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</si>
  <si>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</si>
  <si>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</si>
  <si>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</si>
  <si>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</si>
  <si>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</si>
  <si>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</si>
  <si>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</si>
  <si>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</si>
  <si>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</si>
  <si>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</si>
  <si>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</si>
  <si>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</si>
  <si>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</si>
  <si>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</si>
  <si>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</si>
  <si>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</si>
  <si>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</si>
  <si>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</si>
  <si>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</si>
  <si>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</si>
  <si>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</si>
  <si>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</si>
  <si>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</si>
  <si>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</si>
  <si>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</si>
  <si>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</si>
  <si>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</si>
  <si>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</si>
  <si>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</si>
  <si>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</si>
  <si>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</si>
  <si>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</si>
  <si>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</si>
  <si>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</si>
  <si>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</si>
  <si>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</si>
  <si>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</si>
  <si>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</si>
  <si>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</si>
  <si>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</si>
  <si>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</si>
  <si>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</si>
  <si>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</si>
  <si>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</si>
  <si>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</si>
  <si>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</si>
  <si>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</si>
  <si>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</si>
  <si>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</si>
  <si>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</si>
  <si>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</si>
  <si>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</si>
  <si>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</si>
  <si>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</si>
  <si>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</si>
  <si>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</si>
  <si>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</si>
  <si>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</si>
  <si>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</si>
  <si>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</si>
  <si>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</si>
  <si>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</si>
  <si>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</si>
  <si>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</si>
  <si>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</si>
  <si>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</si>
  <si>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</si>
  <si>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</si>
  <si>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</si>
  <si>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</si>
  <si>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</si>
  <si>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</si>
  <si>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</si>
  <si>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</si>
  <si>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</si>
  <si>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</si>
  <si>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</si>
  <si>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</si>
  <si>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</si>
  <si>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</si>
  <si>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</si>
  <si>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</si>
  <si>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</si>
  <si>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</si>
  <si>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</si>
  <si>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</si>
  <si>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</si>
  <si>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</si>
  <si>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</si>
  <si>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</si>
  <si>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</si>
  <si>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</si>
  <si>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</si>
  <si>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</si>
  <si>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</si>
  <si>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</si>
  <si>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</si>
  <si>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</si>
  <si>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</si>
  <si>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</si>
  <si>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</si>
  <si>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</si>
  <si>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</si>
  <si>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</si>
  <si>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</si>
  <si>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</si>
  <si>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</si>
  <si>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</si>
  <si>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</si>
  <si>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</si>
  <si>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</si>
  <si>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</si>
  <si>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</si>
  <si>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</si>
  <si>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</si>
  <si>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</si>
  <si>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</si>
  <si>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</si>
  <si>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</si>
  <si>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</si>
  <si>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</si>
  <si>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</si>
  <si>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</si>
  <si>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</si>
  <si>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</si>
  <si>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</si>
  <si>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</si>
  <si>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</si>
  <si>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</si>
  <si>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</si>
  <si>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</si>
  <si>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</si>
  <si>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</si>
  <si>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</si>
  <si>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</si>
  <si>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</si>
  <si>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</si>
  <si>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</si>
  <si>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</si>
  <si>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</si>
  <si>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</si>
  <si>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</si>
  <si>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</si>
  <si>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</si>
  <si>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</si>
  <si>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</si>
  <si>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</si>
  <si>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</si>
  <si>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</si>
  <si>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</si>
  <si>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</si>
  <si>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</si>
  <si>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</si>
  <si>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</si>
  <si>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</si>
  <si>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</si>
  <si>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</si>
  <si>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</si>
  <si>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</si>
  <si>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</si>
  <si>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</si>
  <si>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</si>
  <si>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</si>
  <si>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</si>
  <si>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</si>
  <si>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</si>
  <si>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</si>
  <si>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</si>
  <si>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</si>
  <si>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</si>
  <si>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</si>
  <si>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</si>
  <si>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</si>
  <si>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</si>
  <si>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</si>
  <si>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</si>
  <si>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</si>
  <si>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</si>
  <si>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</si>
  <si>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</si>
  <si>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</si>
  <si>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</si>
  <si>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</si>
  <si>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</si>
  <si>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</si>
  <si>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</si>
  <si>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</si>
  <si>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</si>
  <si>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</si>
  <si>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</si>
  <si>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</si>
  <si>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</si>
  <si>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</si>
  <si>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</si>
  <si>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</si>
  <si>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</si>
  <si>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</si>
  <si>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</si>
  <si>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</si>
  <si>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</si>
  <si>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</si>
  <si>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</si>
  <si>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</si>
  <si>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</si>
  <si>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</si>
  <si>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</si>
  <si>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</si>
  <si>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</si>
  <si>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</si>
  <si>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</si>
  <si>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</si>
  <si>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</si>
  <si>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</si>
  <si>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</si>
  <si>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</si>
  <si>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</si>
  <si>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</si>
  <si>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</si>
  <si>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</si>
  <si>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</si>
  <si>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</si>
  <si>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</si>
  <si>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</si>
  <si>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</si>
  <si>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</si>
  <si>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</si>
  <si>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</si>
  <si>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</si>
  <si>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</si>
  <si>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</si>
  <si>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</si>
  <si>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</si>
  <si>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</si>
  <si>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</si>
  <si>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</si>
  <si>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</si>
  <si>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</si>
  <si>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</si>
  <si>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</si>
  <si>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</si>
  <si>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</si>
  <si>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</si>
  <si>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</si>
  <si>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</si>
  <si>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</si>
  <si>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</si>
  <si>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</si>
  <si>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</si>
  <si>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</si>
  <si>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</si>
  <si>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</si>
  <si>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</si>
  <si>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</si>
  <si>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</si>
  <si>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</si>
  <si>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</si>
  <si>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</si>
  <si>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</si>
  <si>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</si>
  <si>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</si>
  <si>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</si>
  <si>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</si>
  <si>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</si>
  <si>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</si>
  <si>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</si>
  <si>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</si>
  <si>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</si>
  <si>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</si>
  <si>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</si>
  <si>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</si>
  <si>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</si>
  <si>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</si>
  <si>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</si>
  <si>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</si>
  <si>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</si>
  <si>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</si>
  <si>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</si>
  <si>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</si>
  <si>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</si>
  <si>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</si>
  <si>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</si>
  <si>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</si>
  <si>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</si>
  <si>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</si>
  <si>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</si>
  <si>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</si>
  <si>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</si>
  <si>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</si>
  <si>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</si>
  <si>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</si>
  <si>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</si>
  <si>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</si>
  <si>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</si>
  <si>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</si>
  <si>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</si>
  <si>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</si>
  <si>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</si>
  <si>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</si>
  <si>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</si>
  <si>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</si>
  <si>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</si>
  <si>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</si>
  <si>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</si>
  <si>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</si>
  <si>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</si>
  <si>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</si>
  <si>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</si>
  <si>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</si>
  <si>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</si>
  <si>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</si>
  <si>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</si>
  <si>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</si>
  <si>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</si>
  <si>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</si>
  <si>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</si>
  <si>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</si>
  <si>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</si>
  <si>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</si>
  <si>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</si>
  <si>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</si>
  <si>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</si>
  <si>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</si>
  <si>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</si>
  <si>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</si>
  <si>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</si>
  <si>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</si>
  <si>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</si>
  <si>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</si>
  <si>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</si>
  <si>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</si>
  <si>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</si>
  <si>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</si>
  <si>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</si>
  <si>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</si>
  <si>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</si>
  <si>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</si>
  <si>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</si>
  <si>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</si>
  <si>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</si>
  <si>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</si>
  <si>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</si>
  <si>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</si>
  <si>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</si>
  <si>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</si>
  <si>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</si>
  <si>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</si>
  <si>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</si>
  <si>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</si>
  <si>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</si>
  <si>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</si>
  <si>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</si>
  <si>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</si>
  <si>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</si>
  <si>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</si>
  <si>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</si>
  <si>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</si>
  <si>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</si>
  <si>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</si>
  <si>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</si>
  <si>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</si>
  <si>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</si>
  <si>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</si>
  <si>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</si>
  <si>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</si>
  <si>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</si>
  <si>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</si>
  <si>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</si>
  <si>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</si>
  <si>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</si>
  <si>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</si>
  <si>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</si>
  <si>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</si>
  <si>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</si>
  <si>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</si>
  <si>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</si>
  <si>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</si>
  <si>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</si>
  <si>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</si>
  <si>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</si>
  <si>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</si>
  <si>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</si>
  <si>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</si>
  <si>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</si>
  <si>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</si>
  <si>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</si>
  <si>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</si>
  <si>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</si>
  <si>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</si>
  <si>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</si>
  <si>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</si>
  <si>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</si>
  <si>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</si>
  <si>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</si>
  <si>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</si>
  <si>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</si>
  <si>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</si>
  <si>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</si>
  <si>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</si>
  <si>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</si>
  <si>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</si>
  <si>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</si>
  <si>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</si>
  <si>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</si>
  <si>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</si>
  <si>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</si>
  <si>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</si>
  <si>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</si>
  <si>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</si>
  <si>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</si>
  <si>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</si>
  <si>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</si>
  <si>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</si>
  <si>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</si>
  <si>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</si>
  <si>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</si>
  <si>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</si>
  <si>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</si>
  <si>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</si>
  <si>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</si>
  <si>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</si>
  <si>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</si>
  <si>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</si>
  <si>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</si>
  <si>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</si>
  <si>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</si>
  <si>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</si>
  <si>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</si>
  <si>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</si>
  <si>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</si>
  <si>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</si>
  <si>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</si>
  <si>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</si>
  <si>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</si>
  <si>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</si>
  <si>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</si>
  <si>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</si>
  <si>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</si>
  <si>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</si>
  <si>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</si>
  <si>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</si>
  <si>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</si>
  <si>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</si>
  <si>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</si>
  <si>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</si>
  <si>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</si>
  <si>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</si>
  <si>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</si>
  <si>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</si>
  <si>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</si>
  <si>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</si>
  <si>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</si>
  <si>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</si>
  <si>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</si>
  <si>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</si>
  <si>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</si>
  <si>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</si>
  <si>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</si>
  <si>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</si>
  <si>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</si>
  <si>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</si>
  <si>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</si>
  <si>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</si>
  <si>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</si>
  <si>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</si>
  <si>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</si>
  <si>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</si>
  <si>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</si>
  <si>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</si>
  <si>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</si>
  <si>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</si>
  <si>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</si>
  <si>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</si>
  <si>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</si>
  <si>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</si>
  <si>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</si>
  <si>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</si>
  <si>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</si>
  <si>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</si>
  <si>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</si>
  <si>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</si>
  <si>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</si>
  <si>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</si>
  <si>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</si>
  <si>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</si>
  <si>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</si>
  <si>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</si>
  <si>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</si>
  <si>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</si>
  <si>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</si>
  <si>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</si>
  <si>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</si>
  <si>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</si>
  <si>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</si>
  <si>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</si>
  <si>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</si>
  <si>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</si>
  <si>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</si>
  <si>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</si>
  <si>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</si>
  <si>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</si>
  <si>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</si>
  <si>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</si>
  <si>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</si>
  <si>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</si>
  <si>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</si>
  <si>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</si>
  <si>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</si>
  <si>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</si>
  <si>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</si>
  <si>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</si>
  <si>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</si>
  <si>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</si>
  <si>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</si>
  <si>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</si>
  <si>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</si>
  <si>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</si>
  <si>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</si>
  <si>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</si>
  <si>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</si>
  <si>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</si>
  <si>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</si>
  <si>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</si>
  <si>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</si>
  <si>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</si>
  <si>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</si>
  <si>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</si>
  <si>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</si>
  <si>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</si>
  <si>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</si>
  <si>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</si>
  <si>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</si>
  <si>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</si>
  <si>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</si>
  <si>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</si>
  <si>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</si>
  <si>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</si>
  <si>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</si>
  <si>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</si>
  <si>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</si>
  <si>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</si>
  <si>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</si>
  <si>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</si>
  <si>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</si>
  <si>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</si>
  <si>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</si>
  <si>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</si>
  <si>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</si>
  <si>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</si>
  <si>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</si>
  <si>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</si>
  <si>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</si>
  <si>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</si>
  <si>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</si>
  <si>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</si>
  <si>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</si>
  <si>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</si>
  <si>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</si>
  <si>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</si>
  <si>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</si>
  <si>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</si>
  <si>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</si>
  <si>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</si>
  <si>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</si>
  <si>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</si>
  <si>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</si>
  <si>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</si>
  <si>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</si>
  <si>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</si>
  <si>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</si>
  <si>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</si>
  <si>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</si>
  <si>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</si>
  <si>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</si>
  <si>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</si>
  <si>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</si>
  <si>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</si>
  <si>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</si>
  <si>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</si>
  <si>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</si>
  <si>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</si>
  <si>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</si>
  <si>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</si>
  <si>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</si>
  <si>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</si>
  <si>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</si>
  <si>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</si>
  <si>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</si>
  <si>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</si>
  <si>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</si>
  <si>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</si>
  <si>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</si>
  <si>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</si>
  <si>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</si>
  <si>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</si>
  <si>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</si>
  <si>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</si>
  <si>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</si>
  <si>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</si>
  <si>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</si>
  <si>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</si>
  <si>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</si>
  <si>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</si>
  <si>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</si>
  <si>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</si>
  <si>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</si>
  <si>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</si>
  <si>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</si>
  <si>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</si>
  <si>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</si>
  <si>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</si>
  <si>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</si>
  <si>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</si>
  <si>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</si>
  <si>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</si>
  <si>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</si>
  <si>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</si>
  <si>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</si>
  <si>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</si>
  <si>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</si>
  <si>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</si>
  <si>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</si>
  <si>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</si>
  <si>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</si>
  <si>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</si>
  <si>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</si>
  <si>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</si>
  <si>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</si>
  <si>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</si>
  <si>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</si>
  <si>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</si>
  <si>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</si>
  <si>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</si>
  <si>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</si>
  <si>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</si>
  <si>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</si>
  <si>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</si>
  <si>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</si>
  <si>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</si>
  <si>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</si>
  <si>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</si>
  <si>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</si>
  <si>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</si>
  <si>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</si>
  <si>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</si>
  <si>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</si>
  <si>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</si>
  <si>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</si>
  <si>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</si>
  <si>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</si>
  <si>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</si>
  <si>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</si>
  <si>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</si>
  <si>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</si>
  <si>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</si>
  <si>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</si>
  <si>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</si>
  <si>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</si>
  <si>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</si>
  <si>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</si>
  <si>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</si>
  <si>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</si>
  <si>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</si>
  <si>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</si>
  <si>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</si>
  <si>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</si>
  <si>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</si>
  <si>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</si>
  <si>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</si>
  <si>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</si>
  <si>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</si>
  <si>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</si>
  <si>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</si>
  <si>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</si>
  <si>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</si>
  <si>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</si>
  <si>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</si>
  <si>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</si>
  <si>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</si>
  <si>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</si>
  <si>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</si>
  <si>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</si>
  <si>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</si>
  <si>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</si>
  <si>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</si>
  <si>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</si>
  <si>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</si>
  <si>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</si>
  <si>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</si>
  <si>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</si>
  <si>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</si>
  <si>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</si>
  <si>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</si>
  <si>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</si>
  <si>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</si>
  <si>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</si>
  <si>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</si>
  <si>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</si>
  <si>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</si>
  <si>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</si>
  <si>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</si>
  <si>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</si>
  <si>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</si>
  <si>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</si>
  <si>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</si>
  <si>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</si>
  <si>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</si>
  <si>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</si>
  <si>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</si>
  <si>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</si>
  <si>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</si>
  <si>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</si>
  <si>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</si>
  <si>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</si>
  <si>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</si>
  <si>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</si>
  <si>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</si>
  <si>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</si>
  <si>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</si>
  <si>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</si>
  <si>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</si>
  <si>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</si>
  <si>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</si>
  <si>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</si>
  <si>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</si>
  <si>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</si>
  <si>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</si>
  <si>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</si>
  <si>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</si>
  <si>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</si>
  <si>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</si>
  <si>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</si>
  <si>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</si>
  <si>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</si>
  <si>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</si>
  <si>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</si>
  <si>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</si>
  <si>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</si>
  <si>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</si>
  <si>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</si>
  <si>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</si>
  <si>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</si>
  <si>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</si>
  <si>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</si>
  <si>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</si>
  <si>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</si>
  <si>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</si>
  <si>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</si>
  <si>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</si>
  <si>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</si>
  <si>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</si>
  <si>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</si>
  <si>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</si>
  <si>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</si>
  <si>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</si>
  <si>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</si>
  <si>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</si>
  <si>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</si>
  <si>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</si>
  <si>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</si>
  <si>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</si>
  <si>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</si>
  <si>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</si>
  <si>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</si>
  <si>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</si>
  <si>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</si>
  <si>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</si>
  <si>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</si>
  <si>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</si>
  <si>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</si>
  <si>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</si>
  <si>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</si>
  <si>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</si>
  <si>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</si>
  <si>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</si>
  <si>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</si>
  <si>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</si>
  <si>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</si>
  <si>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</si>
  <si>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</si>
  <si>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</si>
  <si>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</si>
  <si>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</si>
  <si>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</si>
  <si>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</si>
  <si>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</si>
  <si>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</si>
  <si>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</si>
  <si>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</si>
  <si>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</si>
  <si>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</si>
  <si>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</si>
  <si>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</si>
  <si>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</si>
  <si>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</si>
  <si>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</si>
  <si>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</si>
  <si>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</si>
  <si>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</si>
  <si>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</si>
  <si>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</si>
  <si>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</si>
  <si>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</si>
  <si>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</si>
  <si>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</si>
  <si>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</si>
  <si>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</si>
  <si>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</si>
  <si>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</si>
  <si>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</si>
  <si>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</si>
  <si>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</si>
  <si>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</si>
  <si>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</si>
  <si>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</si>
  <si>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</si>
  <si>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</si>
  <si>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</si>
  <si>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</si>
  <si>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</si>
  <si>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</si>
  <si>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</si>
  <si>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</si>
  <si>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</si>
  <si>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</si>
  <si>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</si>
  <si>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</si>
  <si>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</si>
  <si>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</si>
  <si>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</si>
  <si>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</si>
  <si>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</si>
  <si>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</si>
  <si>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</si>
  <si>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</si>
  <si>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</si>
  <si>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</si>
  <si>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</si>
  <si>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</si>
  <si>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</si>
  <si>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</si>
  <si>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</si>
  <si>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</si>
  <si>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</si>
  <si>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</si>
  <si>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</si>
  <si>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</si>
  <si>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</si>
  <si>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</si>
  <si>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</si>
  <si>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</si>
  <si>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</si>
  <si>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</si>
  <si>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</si>
  <si>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</si>
  <si>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</si>
  <si>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</si>
  <si>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</si>
  <si>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</si>
  <si>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</si>
  <si>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</si>
  <si>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</si>
  <si>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</si>
  <si>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</si>
  <si>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</si>
  <si>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</si>
  <si>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</si>
  <si>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</si>
  <si>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</si>
  <si>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</si>
  <si>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</si>
  <si>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</si>
  <si>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</si>
  <si>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</si>
  <si>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</si>
  <si>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</si>
  <si>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</si>
  <si>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</si>
  <si>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</si>
  <si>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</si>
  <si>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</si>
  <si>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</si>
  <si>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</si>
  <si>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</si>
  <si>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</si>
  <si>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</si>
  <si>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</si>
  <si>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</si>
  <si>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</si>
  <si>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</si>
  <si>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</si>
  <si>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</si>
  <si>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</si>
  <si>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</si>
  <si>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</si>
  <si>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</si>
  <si>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</si>
  <si>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</si>
  <si>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</si>
  <si>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</si>
  <si>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</si>
  <si>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</si>
  <si>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</si>
  <si>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</si>
  <si>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</si>
  <si>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</si>
  <si>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</si>
  <si>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</si>
  <si>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</si>
  <si>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</si>
  <si>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</si>
  <si>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</si>
  <si>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</si>
  <si>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</si>
  <si>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</si>
  <si>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</si>
  <si>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</si>
  <si>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</si>
  <si>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</si>
  <si>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</si>
  <si>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</si>
  <si>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</si>
  <si>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</si>
  <si>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</si>
  <si>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</si>
  <si>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</si>
  <si>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</si>
  <si>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</si>
  <si>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</si>
  <si>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</si>
  <si>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</si>
  <si>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</si>
  <si>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</si>
  <si>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</si>
  <si>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</si>
  <si>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</si>
  <si>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</si>
  <si>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</si>
  <si>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</si>
  <si>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</si>
  <si>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</si>
  <si>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</si>
  <si>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</si>
  <si>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</si>
  <si>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</si>
  <si>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</si>
  <si>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</si>
  <si>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</si>
  <si>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</si>
  <si>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</si>
  <si>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</si>
  <si>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</si>
  <si>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</si>
  <si>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</si>
  <si>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</si>
  <si>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</si>
  <si>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</si>
  <si>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</si>
  <si>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</si>
  <si>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</si>
  <si>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</si>
  <si>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</si>
  <si>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</si>
  <si>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</si>
  <si>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</si>
  <si>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</si>
  <si>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</si>
  <si>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</si>
  <si>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</si>
  <si>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</si>
  <si>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</si>
  <si>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</si>
  <si>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</si>
  <si>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</si>
  <si>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</si>
  <si>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</si>
  <si>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</si>
  <si>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</si>
  <si>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</si>
  <si>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</si>
  <si>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</si>
  <si>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</si>
  <si>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</si>
  <si>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</si>
  <si>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</si>
  <si>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</si>
  <si>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</si>
  <si>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</si>
  <si>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</si>
  <si>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</si>
  <si>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</si>
  <si>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</si>
  <si>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</si>
  <si>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</si>
  <si>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</si>
  <si>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</si>
  <si>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</si>
  <si>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</si>
  <si>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</si>
  <si>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</si>
  <si>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</si>
  <si>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</si>
  <si>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</si>
  <si>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</si>
  <si>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</si>
  <si>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</si>
  <si>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</si>
  <si>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</si>
  <si>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</si>
  <si>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</si>
  <si>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</si>
  <si>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</si>
  <si>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</si>
  <si>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</si>
  <si>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</si>
  <si>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</si>
  <si>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</si>
  <si>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</si>
  <si>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</si>
  <si>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</si>
  <si>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</si>
  <si>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</si>
  <si>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</si>
  <si>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</si>
  <si>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</si>
  <si>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</si>
  <si>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</si>
  <si>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</si>
  <si>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</si>
  <si>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</si>
  <si>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</si>
  <si>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</si>
  <si>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</si>
  <si>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</si>
  <si>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</si>
  <si>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</si>
  <si>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</si>
  <si>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</si>
  <si>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</si>
  <si>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</si>
  <si>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</si>
  <si>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</si>
  <si>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</si>
  <si>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</si>
  <si>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</si>
  <si>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</si>
  <si>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</si>
  <si>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</si>
  <si>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</si>
  <si>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</si>
  <si>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</si>
  <si>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</si>
  <si>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</si>
  <si>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</si>
  <si>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</si>
  <si>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</si>
  <si>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</si>
  <si>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</si>
  <si>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</si>
  <si>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</si>
  <si>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</si>
  <si>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</si>
  <si>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</si>
  <si>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</si>
  <si>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</si>
  <si>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</si>
  <si>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</si>
  <si>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</si>
  <si>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</si>
  <si>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</si>
  <si>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</si>
  <si>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</si>
  <si>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</si>
  <si>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</si>
  <si>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</si>
  <si>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</si>
  <si>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</si>
  <si>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</si>
  <si>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</si>
  <si>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</si>
  <si>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</si>
  <si>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</si>
  <si>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</si>
  <si>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</si>
  <si>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</si>
  <si>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</si>
  <si>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</si>
  <si>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</si>
  <si>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</si>
  <si>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</si>
  <si>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</si>
  <si>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</si>
  <si>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</si>
  <si>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</si>
  <si>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</si>
  <si>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</si>
  <si>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</si>
  <si>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</si>
  <si>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</si>
  <si>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</si>
  <si>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</si>
  <si>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</si>
  <si>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</si>
  <si>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</si>
  <si>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</si>
  <si>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</si>
  <si>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</si>
  <si>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</si>
  <si>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</si>
  <si>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</si>
  <si>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</si>
  <si>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</si>
  <si>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</si>
  <si>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</si>
  <si>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</si>
  <si>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</si>
  <si>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</si>
  <si>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</si>
  <si>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</si>
  <si>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</si>
  <si>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</si>
  <si>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</si>
  <si>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</si>
  <si>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</si>
  <si>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</si>
  <si>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</si>
  <si>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</si>
  <si>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</si>
  <si>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</si>
  <si>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</si>
  <si>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</si>
  <si>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</si>
  <si>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</si>
  <si>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</si>
  <si>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</si>
  <si>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</si>
  <si>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</si>
  <si>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</si>
  <si>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</si>
  <si>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</si>
  <si>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</si>
  <si>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</si>
  <si>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</si>
  <si>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</si>
  <si>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</si>
  <si>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</si>
  <si>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</si>
  <si>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</si>
  <si>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</si>
  <si>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</si>
  <si>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</si>
  <si>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</si>
  <si>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</si>
  <si>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</si>
  <si>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</si>
  <si>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</si>
  <si>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</si>
  <si>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</si>
  <si>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</si>
  <si>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</si>
  <si>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</si>
  <si>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</si>
  <si>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</si>
  <si>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</si>
  <si>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</si>
  <si>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</si>
  <si>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</si>
  <si>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</si>
  <si>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</si>
  <si>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</si>
  <si>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</si>
  <si>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</si>
  <si>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</si>
  <si>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</si>
  <si>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</si>
  <si>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</si>
  <si>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</si>
  <si>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</si>
  <si>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</si>
  <si>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</si>
  <si>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</si>
  <si>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</si>
  <si>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</si>
  <si>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</si>
  <si>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</si>
  <si>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</si>
  <si>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</si>
  <si>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</si>
  <si>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</si>
  <si>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</si>
  <si>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</si>
  <si>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</si>
  <si>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</si>
  <si>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</si>
  <si>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</si>
  <si>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</si>
  <si>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</si>
  <si>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</si>
  <si>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</si>
  <si>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</si>
  <si>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</si>
  <si>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</si>
  <si>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</si>
  <si>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</si>
  <si>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</si>
  <si>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</si>
  <si>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</si>
  <si>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</si>
  <si>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</si>
  <si>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</si>
  <si>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</si>
  <si>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</si>
  <si>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</si>
  <si>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</si>
  <si>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</si>
  <si>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</si>
  <si>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</si>
  <si>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</si>
  <si>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</si>
  <si>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</si>
  <si>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</si>
  <si>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</si>
  <si>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</si>
  <si>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</si>
  <si>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</si>
  <si>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</si>
  <si>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</si>
  <si>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</si>
  <si>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</si>
  <si>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</si>
  <si>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</si>
  <si>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</si>
  <si>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</si>
  <si>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</si>
  <si>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</si>
  <si>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</si>
  <si>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</si>
  <si>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</si>
  <si>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</si>
  <si>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</si>
  <si>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</si>
  <si>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</si>
  <si>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</si>
  <si>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</si>
  <si>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</si>
  <si>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</si>
  <si>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</si>
  <si>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</si>
  <si>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</si>
  <si>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</si>
  <si>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</si>
  <si>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</si>
  <si>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</si>
  <si>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</si>
  <si>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</si>
  <si>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</si>
  <si>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</si>
  <si>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</si>
  <si>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</si>
  <si>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</si>
  <si>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</si>
  <si>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</si>
  <si>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</si>
  <si>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</si>
  <si>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</si>
  <si>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</si>
  <si>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</si>
  <si>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</si>
  <si>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</si>
  <si>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</si>
  <si>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</si>
  <si>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</si>
  <si>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</si>
  <si>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</si>
  <si>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</si>
  <si>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</si>
  <si>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</si>
  <si>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</si>
  <si>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</si>
  <si>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</si>
  <si>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</si>
  <si>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</si>
  <si>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</si>
  <si>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</si>
  <si>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</si>
  <si>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</si>
  <si>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</si>
  <si>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</si>
  <si>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</si>
  <si>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</si>
  <si>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</si>
  <si>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</si>
  <si>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</si>
  <si>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</si>
  <si>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</si>
  <si>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</si>
  <si>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</si>
  <si>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</si>
  <si>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</si>
  <si>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</si>
  <si>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</si>
  <si>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</si>
  <si>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</si>
  <si>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</si>
  <si>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</si>
  <si>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</si>
  <si>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</si>
  <si>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</si>
  <si>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</si>
  <si>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</si>
  <si>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</si>
  <si>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</si>
  <si>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</si>
  <si>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</si>
  <si>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</si>
  <si>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</si>
  <si>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</si>
  <si>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</si>
  <si>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</si>
  <si>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</si>
  <si>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</si>
  <si>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</si>
  <si>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</si>
  <si>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</si>
  <si>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</si>
  <si>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</si>
  <si>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</si>
  <si>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</si>
  <si>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</si>
  <si>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</si>
  <si>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</si>
  <si>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</si>
  <si>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</si>
  <si>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</si>
  <si>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</si>
  <si>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</si>
  <si>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</si>
  <si>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</si>
  <si>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</si>
  <si>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</si>
  <si>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</si>
  <si>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</si>
  <si>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</si>
  <si>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</si>
  <si>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</si>
  <si>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</si>
  <si>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</si>
  <si>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</si>
  <si>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</si>
  <si>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</si>
  <si>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</si>
  <si>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</si>
  <si>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</si>
  <si>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</si>
  <si>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</si>
  <si>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</si>
  <si>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</si>
  <si>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</si>
  <si>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</si>
  <si>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</si>
  <si>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</si>
  <si>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</si>
  <si>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</si>
  <si>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</si>
  <si>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</si>
  <si>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</si>
  <si>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</si>
  <si>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</si>
  <si>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</si>
  <si>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</si>
  <si>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</si>
  <si>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</si>
  <si>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</si>
  <si>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</si>
  <si>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</si>
  <si>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</si>
  <si>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</si>
  <si>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</si>
  <si>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</si>
  <si>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</si>
  <si>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</si>
  <si>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</si>
  <si>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</si>
  <si>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</si>
  <si>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</si>
  <si>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</si>
  <si>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</si>
  <si>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</si>
  <si>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</si>
  <si>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</si>
  <si>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</si>
  <si>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</si>
  <si>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</si>
  <si>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</si>
  <si>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</si>
  <si>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</si>
  <si>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</si>
  <si>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</si>
  <si>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</si>
  <si>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</si>
  <si>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</si>
  <si>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</si>
  <si>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</si>
  <si>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</si>
  <si>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</si>
  <si>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</si>
  <si>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</si>
  <si>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</si>
  <si>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</si>
  <si>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</si>
  <si>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</si>
  <si>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</si>
  <si>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</si>
  <si>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</si>
  <si>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</si>
  <si>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</si>
  <si>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</si>
  <si>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</si>
  <si>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</si>
  <si>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</si>
  <si>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</si>
  <si>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</si>
  <si>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</si>
  <si>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</si>
  <si>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</si>
  <si>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</si>
  <si>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</si>
  <si>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</si>
  <si>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</si>
  <si>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</si>
  <si>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</si>
  <si>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</si>
  <si>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</si>
  <si>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</si>
  <si>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</si>
  <si>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</si>
  <si>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</si>
  <si>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</si>
  <si>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</si>
  <si>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</si>
  <si>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</si>
  <si>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</si>
  <si>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</si>
  <si>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</si>
  <si>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</si>
  <si>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</si>
  <si>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</si>
  <si>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</si>
  <si>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</si>
  <si>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</si>
  <si>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</si>
  <si>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</si>
  <si>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</si>
  <si>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</si>
  <si>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</si>
  <si>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</si>
  <si>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</si>
  <si>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</si>
  <si>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</si>
  <si>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</si>
  <si>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</si>
  <si>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</si>
  <si>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</si>
  <si>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</si>
  <si>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</si>
  <si>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</si>
  <si>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</si>
  <si>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</si>
  <si>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</si>
  <si>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</si>
  <si>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</si>
  <si>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</si>
  <si>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</si>
  <si>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</si>
  <si>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</si>
  <si>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</si>
  <si>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</si>
  <si>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</si>
  <si>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</si>
  <si>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</si>
  <si>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</si>
  <si>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</si>
  <si>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</si>
  <si>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</si>
  <si>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</si>
  <si>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</si>
  <si>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</si>
  <si>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</si>
  <si>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</si>
  <si>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</si>
  <si>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</si>
  <si>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</si>
  <si>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</si>
  <si>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</si>
  <si>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</si>
  <si>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</si>
  <si>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</si>
  <si>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</si>
  <si>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</si>
  <si>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</si>
  <si>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</si>
  <si>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</si>
  <si>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</si>
  <si>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</si>
  <si>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</si>
  <si>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</si>
  <si>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</si>
  <si>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</si>
  <si>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</si>
  <si>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</si>
  <si>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</si>
  <si>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</si>
  <si>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</si>
  <si>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</si>
  <si>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</si>
  <si>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</si>
  <si>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</si>
  <si>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</si>
  <si>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</si>
  <si>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</si>
  <si>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</si>
  <si>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</si>
  <si>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</si>
  <si>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</si>
  <si>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</si>
  <si>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</si>
  <si>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</si>
  <si>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</si>
  <si>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</si>
  <si>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</si>
  <si>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</si>
  <si>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</si>
  <si>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</si>
  <si>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</si>
  <si>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</si>
  <si>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</si>
  <si>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</si>
  <si>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</si>
  <si>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</si>
  <si>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</si>
  <si>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</si>
  <si>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</si>
  <si>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</si>
  <si>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</si>
  <si>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</si>
  <si>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</si>
  <si>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</si>
  <si>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</si>
  <si>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</si>
  <si>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</si>
  <si>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</si>
  <si>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</si>
  <si>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</si>
  <si>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</si>
  <si>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</si>
  <si>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</si>
  <si>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</si>
  <si>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</si>
  <si>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</si>
  <si>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</si>
  <si>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</si>
  <si>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</si>
  <si>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</si>
  <si>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</si>
  <si>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</si>
  <si>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</si>
  <si>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</si>
  <si>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</si>
  <si>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</si>
  <si>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</si>
  <si>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</si>
  <si>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</si>
  <si>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</si>
  <si>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</si>
  <si>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</si>
  <si>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</si>
  <si>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</si>
  <si>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</si>
  <si>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</si>
  <si>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</si>
  <si>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</si>
  <si>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</si>
  <si>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</si>
  <si>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</si>
  <si>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</si>
  <si>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</si>
  <si>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</si>
  <si>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</si>
  <si>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</si>
  <si>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</si>
  <si>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</si>
  <si>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</si>
  <si>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</si>
  <si>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</si>
  <si>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</si>
  <si>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</si>
  <si>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</si>
  <si>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</si>
  <si>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</si>
  <si>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</si>
  <si>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</si>
  <si>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</si>
  <si>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</si>
  <si>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</si>
  <si>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</si>
  <si>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</si>
  <si>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</si>
  <si>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</si>
  <si>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</si>
  <si>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</si>
  <si>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</si>
  <si>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</si>
  <si>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</si>
  <si>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</si>
  <si>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</si>
  <si>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</si>
  <si>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</si>
  <si>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</si>
  <si>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</si>
  <si>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</si>
  <si>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</si>
  <si>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</si>
  <si>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</si>
  <si>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</si>
  <si>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</si>
  <si>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</si>
  <si>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</si>
  <si>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</si>
  <si>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</si>
  <si>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</si>
  <si>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</si>
  <si>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</si>
  <si>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</si>
  <si>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</si>
  <si>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</si>
  <si>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</si>
  <si>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</si>
  <si>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</si>
  <si>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</si>
  <si>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</si>
  <si>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45756882694</t>
  </si>
  <si>
    <t>01597833</t>
  </si>
  <si>
    <t>060179813</t>
  </si>
  <si>
    <t>KOMUNALNO DRUŠTVO KIJEVO d.o.o.</t>
  </si>
  <si>
    <t>KIJEVO</t>
  </si>
  <si>
    <t>BAJANI 12</t>
  </si>
  <si>
    <t>komunalno.drustvo.kijevo@si.t-com.hr</t>
  </si>
  <si>
    <t>022/681-270</t>
  </si>
  <si>
    <t>www.kijevo.hr</t>
  </si>
  <si>
    <t>LJILJANA GAŠPAR</t>
  </si>
  <si>
    <t xml:space="preserve">GAŠPAR LJILJANA </t>
  </si>
  <si>
    <t>09573611408</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</si>
</sst>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6063.5</v>
      </c>
      <c r="I3" s="31">
        <f>ABS(ROUND(J3,0)-J3)+ABS(ROUND(K3,0)-K3)</f>
        <v>0</v>
      </c>
      <c r="J3" s="31">
        <f>Bilanca!I10</f>
        <v>89169</v>
      </c>
      <c r="K3" s="31">
        <f>Bilanca!J10</f>
        <v>107003</v>
      </c>
    </row>
    <row r="4" spans="1:11" ht="12.75">
      <c r="A4" s="4" t="s">
        <v>1088</v>
      </c>
      <c r="B4" s="29" t="s">
        <v>1888</v>
      </c>
      <c r="D4" s="4" t="s">
        <v>1521</v>
      </c>
      <c r="E4" s="4">
        <v>1</v>
      </c>
      <c r="F4" s="4">
        <f>Bilanca!G11</f>
        <v>3</v>
      </c>
      <c r="G4" s="4">
        <f>IF(Bilanca!H11=0,"",Bilanca!H11)</f>
      </c>
      <c r="H4" s="30">
        <f>J4/100*F4+2*K4/100*F4</f>
        <v>1290</v>
      </c>
      <c r="I4" s="31">
        <f>ABS(ROUND(J4,0)-J4)+ABS(ROUND(K4,0)-K4)</f>
        <v>0</v>
      </c>
      <c r="J4" s="31">
        <f>Bilanca!I11</f>
        <v>0</v>
      </c>
      <c r="K4" s="31">
        <f>Bilanca!J11</f>
        <v>21500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01597833</v>
      </c>
      <c r="D6" s="4" t="s">
        <v>1521</v>
      </c>
      <c r="E6" s="4">
        <v>1</v>
      </c>
      <c r="F6" s="4">
        <f>Bilanca!G13</f>
        <v>5</v>
      </c>
      <c r="G6" s="4">
        <f>IF(Bilanca!H13=0,"",Bilanca!H13)</f>
      </c>
      <c r="H6" s="30">
        <f aca="true" t="shared" si="0" ref="H6:H45">J6/100*F6+2*K6/100*F6</f>
        <v>2150</v>
      </c>
      <c r="I6" s="31">
        <f aca="true" t="shared" si="1" ref="I6:I45">ABS(ROUND(J6,0)-J6)+ABS(ROUND(K6,0)-K6)</f>
        <v>0</v>
      </c>
      <c r="J6" s="31">
        <f>Bilanca!I13</f>
        <v>0</v>
      </c>
      <c r="K6" s="31">
        <f>Bilanca!J13</f>
        <v>21500</v>
      </c>
    </row>
    <row r="7" spans="1:11" ht="12.75">
      <c r="A7" s="4" t="s">
        <v>2353</v>
      </c>
      <c r="B7" s="29" t="str">
        <f>RefStr!M27</f>
        <v>060179813</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45756882694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KOMUNALNO DRUŠTVO KIJEVO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22310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KIJEVO</v>
      </c>
      <c r="D11" s="4" t="s">
        <v>1521</v>
      </c>
      <c r="E11" s="4">
        <v>1</v>
      </c>
      <c r="F11" s="4">
        <f>Bilanca!G18</f>
        <v>10</v>
      </c>
      <c r="G11" s="4">
        <f>IF(Bilanca!H18=0,"",Bilanca!H18)</f>
      </c>
      <c r="H11" s="30">
        <f t="shared" si="0"/>
        <v>26017.5</v>
      </c>
      <c r="I11" s="31">
        <f t="shared" si="1"/>
        <v>0</v>
      </c>
      <c r="J11" s="31">
        <f>Bilanca!I18</f>
        <v>89169</v>
      </c>
      <c r="K11" s="31">
        <f>Bilanca!J18</f>
        <v>85503</v>
      </c>
    </row>
    <row r="12" spans="1:11" ht="12.75">
      <c r="A12" s="4" t="s">
        <v>2357</v>
      </c>
      <c r="B12" s="29" t="str">
        <f>TRIM(RefStr!C33)</f>
        <v>BAJANI 12</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komunalno.drustvo.kijevo@si.t-com.hr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t="str">
        <f>TRIM(RefStr!C37)</f>
        <v>www.kijevo.hr</v>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15</v>
      </c>
      <c r="D15" s="4" t="s">
        <v>1521</v>
      </c>
      <c r="E15" s="4">
        <v>1</v>
      </c>
      <c r="F15" s="4">
        <f>Bilanca!G22</f>
        <v>14</v>
      </c>
      <c r="G15" s="4">
        <f>IF(Bilanca!H22=0,"",Bilanca!H22)</f>
      </c>
      <c r="H15" s="30">
        <f t="shared" si="0"/>
        <v>36424.5</v>
      </c>
      <c r="I15" s="31">
        <f t="shared" si="1"/>
        <v>0</v>
      </c>
      <c r="J15" s="31">
        <f>Bilanca!I22</f>
        <v>89169</v>
      </c>
      <c r="K15" s="31">
        <f>Bilanca!J22</f>
        <v>85503</v>
      </c>
    </row>
    <row r="16" spans="1:11" ht="12.75">
      <c r="A16" s="4" t="s">
        <v>2359</v>
      </c>
      <c r="B16" s="29" t="str">
        <f>TEXT(RefStr!C39,"000")</f>
        <v>183</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183000.52</v>
      </c>
      <c r="I38" s="31">
        <f t="shared" si="1"/>
        <v>0</v>
      </c>
      <c r="J38" s="31">
        <f>Bilanca!I45</f>
        <v>183138</v>
      </c>
      <c r="K38" s="31">
        <f>Bilanca!J45</f>
        <v>155729</v>
      </c>
    </row>
    <row r="39" spans="1:11" ht="12.75">
      <c r="A39" s="4" t="s">
        <v>1216</v>
      </c>
      <c r="B39" s="29" t="str">
        <f>RefStr!C68</f>
        <v>LJILJANA GAŠPAR</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022/681-270</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komunalno.drustvo.kijevo@si.t-com.hr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GAŠPAR LJILJANA</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210107.3</v>
      </c>
      <c r="I47" s="31">
        <f t="shared" si="3"/>
        <v>0</v>
      </c>
      <c r="J47" s="31">
        <f>Bilanca!I54</f>
        <v>154243</v>
      </c>
      <c r="K47" s="31">
        <f>Bilanca!J54</f>
        <v>151256</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138939.01</v>
      </c>
      <c r="I50" s="31">
        <f t="shared" si="3"/>
        <v>0</v>
      </c>
      <c r="J50" s="31">
        <f>Bilanca!I57</f>
        <v>89999</v>
      </c>
      <c r="K50" s="31">
        <f>Bilanca!J57</f>
        <v>96775</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88335.06</v>
      </c>
      <c r="I52" s="31">
        <f t="shared" si="3"/>
        <v>0</v>
      </c>
      <c r="J52" s="31">
        <f>Bilanca!I59</f>
        <v>64244</v>
      </c>
      <c r="K52" s="31">
        <f>Bilanca!J59</f>
        <v>54481</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581819242.2700001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09573611408</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23839.829999999998</v>
      </c>
      <c r="I64" s="31">
        <f t="shared" si="3"/>
        <v>0</v>
      </c>
      <c r="J64" s="31">
        <f>Bilanca!I71</f>
        <v>28895</v>
      </c>
      <c r="K64" s="31">
        <f>Bilanca!J71</f>
        <v>4473</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518551.15</v>
      </c>
      <c r="I66" s="31">
        <f t="shared" si="3"/>
        <v>0</v>
      </c>
      <c r="J66" s="31">
        <f>Bilanca!I73</f>
        <v>272307</v>
      </c>
      <c r="K66" s="31">
        <f>Bilanca!J73</f>
        <v>262732</v>
      </c>
    </row>
    <row r="67" spans="1:11" ht="12.75">
      <c r="A67" s="4" t="s">
        <v>689</v>
      </c>
      <c r="B67" s="29" t="str">
        <f>RefStr!L35</f>
        <v>022/681-270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-5684.279999999999</v>
      </c>
      <c r="I68" s="31">
        <f t="shared" si="3"/>
        <v>0</v>
      </c>
      <c r="J68" s="31">
        <f>Bilanca!I76</f>
        <v>-61596</v>
      </c>
      <c r="K68" s="31">
        <f>Bilanca!J76</f>
        <v>26556</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-307114.74</v>
      </c>
      <c r="I82" s="31">
        <f t="shared" si="3"/>
        <v>0</v>
      </c>
      <c r="J82" s="31">
        <f>Bilanca!I90</f>
        <v>-215962</v>
      </c>
      <c r="K82" s="31">
        <f>Bilanca!J90</f>
        <v>-81596</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314697.82</v>
      </c>
      <c r="I84" s="31">
        <f t="shared" si="3"/>
        <v>0</v>
      </c>
      <c r="J84" s="31">
        <f>Bilanca!I92</f>
        <v>215962</v>
      </c>
      <c r="K84" s="31">
        <f>Bilanca!J92</f>
        <v>81596</v>
      </c>
    </row>
    <row r="85" spans="4:11" ht="12.75">
      <c r="D85" s="4" t="s">
        <v>1521</v>
      </c>
      <c r="E85" s="4">
        <v>1</v>
      </c>
      <c r="F85" s="4">
        <f>Bilanca!G93</f>
        <v>84</v>
      </c>
      <c r="G85" s="4">
        <f>IF(Bilanca!H93=0,"",Bilanca!H93)</f>
      </c>
      <c r="H85" s="30">
        <f>J85/100*F85+2*K85/100*F85</f>
        <v>260962.8</v>
      </c>
      <c r="I85" s="31">
        <f>ABS(ROUND(J85,0)-J85)+ABS(ROUND(K85,0)-K85)</f>
        <v>0</v>
      </c>
      <c r="J85" s="31">
        <f>Bilanca!I93</f>
        <v>134366</v>
      </c>
      <c r="K85" s="31">
        <f>Bilanca!J93</f>
        <v>88152</v>
      </c>
    </row>
    <row r="86" spans="4:11" ht="12.75">
      <c r="D86" s="4" t="s">
        <v>1521</v>
      </c>
      <c r="E86" s="4">
        <v>1</v>
      </c>
      <c r="F86" s="4">
        <f>Bilanca!G94</f>
        <v>85</v>
      </c>
      <c r="G86" s="4">
        <f>IF(Bilanca!H94=0,"",Bilanca!H94)</f>
      </c>
      <c r="H86" s="30">
        <f>J86/100*F86+2*K86/100*F86</f>
        <v>264069.5</v>
      </c>
      <c r="I86" s="31">
        <f>ABS(ROUND(J86,0)-J86)+ABS(ROUND(K86,0)-K86)</f>
        <v>0</v>
      </c>
      <c r="J86" s="31">
        <f>Bilanca!I94</f>
        <v>134366</v>
      </c>
      <c r="K86" s="31">
        <f>Bilanca!J94</f>
        <v>88152</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862692.8500000001</v>
      </c>
      <c r="I108" s="31">
        <f t="shared" si="5"/>
        <v>0</v>
      </c>
      <c r="J108" s="31">
        <f>Bilanca!I116</f>
        <v>333903</v>
      </c>
      <c r="K108" s="31">
        <f>Bilanca!J116</f>
        <v>236176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556727.65</v>
      </c>
      <c r="I116" s="31">
        <f t="shared" si="5"/>
        <v>0</v>
      </c>
      <c r="J116" s="31">
        <f>Bilanca!I124</f>
        <v>215919</v>
      </c>
      <c r="K116" s="31">
        <f>Bilanca!J124</f>
        <v>134096</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40168.44</v>
      </c>
      <c r="I118" s="31">
        <f t="shared" si="5"/>
        <v>0</v>
      </c>
      <c r="J118" s="31">
        <f>Bilanca!I126</f>
        <v>11444</v>
      </c>
      <c r="K118" s="31">
        <f>Bilanca!J126</f>
        <v>11444</v>
      </c>
    </row>
    <row r="119" spans="4:11" ht="12.75">
      <c r="D119" s="4" t="s">
        <v>1521</v>
      </c>
      <c r="E119" s="4">
        <v>1</v>
      </c>
      <c r="F119" s="4">
        <f>Bilanca!G127</f>
        <v>118</v>
      </c>
      <c r="G119" s="4">
        <f>IF(Bilanca!H127=0,"",Bilanca!H127)</f>
      </c>
      <c r="H119" s="30">
        <f t="shared" si="4"/>
        <v>339618.16000000003</v>
      </c>
      <c r="I119" s="31">
        <f t="shared" si="5"/>
        <v>0</v>
      </c>
      <c r="J119" s="31">
        <f>Bilanca!I127</f>
        <v>106540</v>
      </c>
      <c r="K119" s="31">
        <f>Bilanca!J127</f>
        <v>90636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981258.3300000001</v>
      </c>
      <c r="I124" s="31">
        <f t="shared" si="5"/>
        <v>0</v>
      </c>
      <c r="J124" s="31">
        <f>Bilanca!I132</f>
        <v>272307</v>
      </c>
      <c r="K124" s="31">
        <f>Bilanca!J132</f>
        <v>262732</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2001001.25</v>
      </c>
      <c r="I126" s="4">
        <f t="shared" si="5"/>
        <v>0</v>
      </c>
      <c r="J126" s="31">
        <f>RDG!I8</f>
        <v>539505</v>
      </c>
      <c r="K126" s="31">
        <f>RDG!J8</f>
        <v>530648</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880070.6299999999</v>
      </c>
      <c r="I128" s="4">
        <f aca="true" t="shared" si="7" ref="I128:I190">ABS(ROUND(J128,0)-J128)+ABS(ROUND(K128,0)-K128)</f>
        <v>0</v>
      </c>
      <c r="J128" s="31">
        <f>RDG!I10</f>
        <v>249395</v>
      </c>
      <c r="K128" s="31">
        <f>RDG!J10</f>
        <v>221787</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1180181.6</v>
      </c>
      <c r="I131" s="4">
        <f t="shared" si="7"/>
        <v>0</v>
      </c>
      <c r="J131" s="31">
        <f>RDG!I13</f>
        <v>290110</v>
      </c>
      <c r="K131" s="31">
        <f>RDG!J13</f>
        <v>308861</v>
      </c>
    </row>
    <row r="132" spans="4:11" ht="12.75">
      <c r="D132" s="4" t="s">
        <v>541</v>
      </c>
      <c r="E132" s="4">
        <v>2</v>
      </c>
      <c r="F132" s="4">
        <f>RDG!G14</f>
        <v>131</v>
      </c>
      <c r="G132" s="4">
        <f>IF(RDG!H14=0,"",RDG!H14)</f>
      </c>
      <c r="H132" s="30">
        <f t="shared" si="6"/>
        <v>1641672.3499999999</v>
      </c>
      <c r="I132" s="4">
        <f t="shared" si="7"/>
        <v>0</v>
      </c>
      <c r="J132" s="31">
        <f>RDG!I14</f>
        <v>380179</v>
      </c>
      <c r="K132" s="31">
        <f>RDG!J14</f>
        <v>436503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570688.37</v>
      </c>
      <c r="I134" s="4">
        <f t="shared" si="7"/>
        <v>0</v>
      </c>
      <c r="J134" s="31">
        <f>RDG!I16</f>
        <v>119165</v>
      </c>
      <c r="K134" s="31">
        <f>RDG!J16</f>
        <v>154962</v>
      </c>
    </row>
    <row r="135" spans="4:11" ht="12.75">
      <c r="D135" s="4" t="s">
        <v>541</v>
      </c>
      <c r="E135" s="4">
        <v>2</v>
      </c>
      <c r="F135" s="4">
        <f>RDG!G17</f>
        <v>134</v>
      </c>
      <c r="G135" s="4">
        <f>IF(RDG!H17=0,"",RDG!H17)</f>
      </c>
      <c r="H135" s="30">
        <f t="shared" si="6"/>
        <v>117115.99999999999</v>
      </c>
      <c r="I135" s="4">
        <f t="shared" si="7"/>
        <v>0</v>
      </c>
      <c r="J135" s="31">
        <f>RDG!I17</f>
        <v>23310</v>
      </c>
      <c r="K135" s="31">
        <f>RDG!J17</f>
        <v>32045</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464697.04</v>
      </c>
      <c r="I137" s="4">
        <f t="shared" si="7"/>
        <v>0</v>
      </c>
      <c r="J137" s="31">
        <f>RDG!I19</f>
        <v>95855</v>
      </c>
      <c r="K137" s="31">
        <f>RDG!J19</f>
        <v>122917</v>
      </c>
    </row>
    <row r="138" spans="4:11" ht="12.75">
      <c r="D138" s="4" t="s">
        <v>541</v>
      </c>
      <c r="E138" s="4">
        <v>2</v>
      </c>
      <c r="F138" s="4">
        <f>RDG!G20</f>
        <v>137</v>
      </c>
      <c r="G138" s="4">
        <f>IF(RDG!H20=0,"",RDG!H20)</f>
      </c>
      <c r="H138" s="30">
        <f t="shared" si="6"/>
        <v>801417.12</v>
      </c>
      <c r="I138" s="4">
        <f t="shared" si="7"/>
        <v>0</v>
      </c>
      <c r="J138" s="31">
        <f>RDG!I20</f>
        <v>185016</v>
      </c>
      <c r="K138" s="31">
        <f>RDG!J20</f>
        <v>199980</v>
      </c>
    </row>
    <row r="139" spans="4:11" ht="12.75">
      <c r="D139" s="4" t="s">
        <v>541</v>
      </c>
      <c r="E139" s="4">
        <v>2</v>
      </c>
      <c r="F139" s="4">
        <f>RDG!G21</f>
        <v>138</v>
      </c>
      <c r="G139" s="4">
        <f>IF(RDG!H21=0,"",RDG!H21)</f>
      </c>
      <c r="H139" s="30">
        <f t="shared" si="6"/>
        <v>553301.3400000001</v>
      </c>
      <c r="I139" s="4">
        <f t="shared" si="7"/>
        <v>0</v>
      </c>
      <c r="J139" s="31">
        <f>RDG!I21</f>
        <v>126291</v>
      </c>
      <c r="K139" s="31">
        <f>RDG!J21</f>
        <v>137326</v>
      </c>
    </row>
    <row r="140" spans="4:11" ht="12.75">
      <c r="D140" s="4" t="s">
        <v>541</v>
      </c>
      <c r="E140" s="4">
        <v>2</v>
      </c>
      <c r="F140" s="4">
        <f>RDG!G22</f>
        <v>139</v>
      </c>
      <c r="G140" s="4">
        <f>IF(RDG!H22=0,"",RDG!H22)</f>
      </c>
      <c r="H140" s="30">
        <f t="shared" si="6"/>
        <v>139326.65000000002</v>
      </c>
      <c r="I140" s="4">
        <f t="shared" si="7"/>
        <v>0</v>
      </c>
      <c r="J140" s="31">
        <f>RDG!I22</f>
        <v>31573</v>
      </c>
      <c r="K140" s="31">
        <f>RDG!J22</f>
        <v>34331</v>
      </c>
    </row>
    <row r="141" spans="4:11" ht="12.75">
      <c r="D141" s="4" t="s">
        <v>541</v>
      </c>
      <c r="E141" s="4">
        <v>2</v>
      </c>
      <c r="F141" s="4">
        <f>RDG!G23</f>
        <v>140</v>
      </c>
      <c r="G141" s="4">
        <f>IF(RDG!H23=0,"",RDG!H23)</f>
      </c>
      <c r="H141" s="30">
        <f t="shared" si="6"/>
        <v>117317.20000000001</v>
      </c>
      <c r="I141" s="4">
        <f t="shared" si="7"/>
        <v>0</v>
      </c>
      <c r="J141" s="31">
        <f>RDG!I23</f>
        <v>27152</v>
      </c>
      <c r="K141" s="31">
        <f>RDG!J23</f>
        <v>28323</v>
      </c>
    </row>
    <row r="142" spans="4:11" ht="12.75">
      <c r="D142" s="4" t="s">
        <v>541</v>
      </c>
      <c r="E142" s="4">
        <v>2</v>
      </c>
      <c r="F142" s="4">
        <f>RDG!G24</f>
        <v>141</v>
      </c>
      <c r="G142" s="4">
        <f>IF(RDG!H24=0,"",RDG!H24)</f>
      </c>
      <c r="H142" s="30">
        <f t="shared" si="6"/>
        <v>46912.11</v>
      </c>
      <c r="I142" s="4">
        <f t="shared" si="7"/>
        <v>0</v>
      </c>
      <c r="J142" s="31">
        <f>RDG!I24</f>
        <v>13511</v>
      </c>
      <c r="K142" s="31">
        <f>RDG!J24</f>
        <v>9880</v>
      </c>
    </row>
    <row r="143" spans="4:11" ht="12.75">
      <c r="D143" s="4" t="s">
        <v>541</v>
      </c>
      <c r="E143" s="4">
        <v>2</v>
      </c>
      <c r="F143" s="4">
        <f>RDG!G25</f>
        <v>142</v>
      </c>
      <c r="G143" s="4">
        <f>IF(RDG!H25=0,"",RDG!H25)</f>
      </c>
      <c r="H143" s="30">
        <f t="shared" si="6"/>
        <v>260689.27999999997</v>
      </c>
      <c r="I143" s="4">
        <f t="shared" si="7"/>
        <v>0</v>
      </c>
      <c r="J143" s="31">
        <f>RDG!I25</f>
        <v>54922</v>
      </c>
      <c r="K143" s="31">
        <f>RDG!J25</f>
        <v>64331</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34065.45</v>
      </c>
      <c r="I154" s="4">
        <f t="shared" si="7"/>
        <v>0</v>
      </c>
      <c r="J154" s="31">
        <f>RDG!I36</f>
        <v>7565</v>
      </c>
      <c r="K154" s="31">
        <f>RDG!J36</f>
        <v>7350</v>
      </c>
    </row>
    <row r="155" spans="4:11" ht="12.75">
      <c r="D155" s="4" t="s">
        <v>541</v>
      </c>
      <c r="E155" s="4">
        <v>2</v>
      </c>
      <c r="F155" s="4">
        <f>RDG!G37</f>
        <v>154</v>
      </c>
      <c r="G155" s="4">
        <f>IF(RDG!H37=0,"",RDG!H37)</f>
      </c>
      <c r="H155" s="30">
        <f t="shared" si="6"/>
        <v>2670.3599999999997</v>
      </c>
      <c r="I155" s="4">
        <f t="shared" si="7"/>
        <v>0</v>
      </c>
      <c r="J155" s="31">
        <f>RDG!I37</f>
        <v>954</v>
      </c>
      <c r="K155" s="31">
        <f>RDG!J37</f>
        <v>390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2791.74</v>
      </c>
      <c r="I162" s="4">
        <f t="shared" si="7"/>
        <v>0</v>
      </c>
      <c r="J162" s="31">
        <f>RDG!I44</f>
        <v>954</v>
      </c>
      <c r="K162" s="31">
        <f>RDG!J44</f>
        <v>390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42768</v>
      </c>
      <c r="I166" s="4">
        <f t="shared" si="7"/>
        <v>0</v>
      </c>
      <c r="J166" s="31">
        <f>RDG!I48</f>
        <v>25914</v>
      </c>
      <c r="K166" s="31">
        <f>RDG!J48</f>
        <v>3</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43545.6</v>
      </c>
      <c r="I169" s="4">
        <f t="shared" si="7"/>
        <v>0</v>
      </c>
      <c r="J169" s="31">
        <f>RDG!I51</f>
        <v>25914</v>
      </c>
      <c r="K169" s="31">
        <f>RDG!J51</f>
        <v>3</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2836486.95</v>
      </c>
      <c r="I178" s="4">
        <f t="shared" si="7"/>
        <v>0</v>
      </c>
      <c r="J178" s="31">
        <f>RDG!I60</f>
        <v>540459</v>
      </c>
      <c r="K178" s="31">
        <f>RDG!J60</f>
        <v>531038</v>
      </c>
    </row>
    <row r="179" spans="4:11" ht="12.75">
      <c r="D179" s="4" t="s">
        <v>541</v>
      </c>
      <c r="E179" s="4">
        <v>2</v>
      </c>
      <c r="F179" s="4">
        <f>RDG!G61</f>
        <v>178</v>
      </c>
      <c r="G179" s="4">
        <f>IF(RDG!H61=0,"",RDG!H61)</f>
      </c>
      <c r="H179" s="30">
        <f t="shared" si="6"/>
        <v>2276806.9</v>
      </c>
      <c r="I179" s="4">
        <f t="shared" si="7"/>
        <v>0</v>
      </c>
      <c r="J179" s="31">
        <f>RDG!I61</f>
        <v>406093</v>
      </c>
      <c r="K179" s="31">
        <f>RDG!J61</f>
        <v>436506</v>
      </c>
    </row>
    <row r="180" spans="4:11" ht="12.75">
      <c r="D180" s="4" t="s">
        <v>541</v>
      </c>
      <c r="E180" s="4">
        <v>2</v>
      </c>
      <c r="F180" s="4">
        <f>RDG!G62</f>
        <v>179</v>
      </c>
      <c r="G180" s="4">
        <f>IF(RDG!H62=0,"",RDG!H62)</f>
      </c>
      <c r="H180" s="30">
        <f t="shared" si="6"/>
        <v>578939.7</v>
      </c>
      <c r="I180" s="4">
        <f t="shared" si="7"/>
        <v>0</v>
      </c>
      <c r="J180" s="31">
        <f>RDG!I62</f>
        <v>134366</v>
      </c>
      <c r="K180" s="31">
        <f>RDG!J62</f>
        <v>94532</v>
      </c>
    </row>
    <row r="181" spans="4:11" ht="12.75">
      <c r="D181" s="4" t="s">
        <v>541</v>
      </c>
      <c r="E181" s="4">
        <v>2</v>
      </c>
      <c r="F181" s="4">
        <f>RDG!G63</f>
        <v>180</v>
      </c>
      <c r="G181" s="4">
        <f>IF(RDG!H63=0,"",RDG!H63)</f>
      </c>
      <c r="H181" s="30">
        <f t="shared" si="6"/>
        <v>582174</v>
      </c>
      <c r="I181" s="4">
        <f t="shared" si="7"/>
        <v>0</v>
      </c>
      <c r="J181" s="31">
        <f>RDG!I63</f>
        <v>134366</v>
      </c>
      <c r="K181" s="31">
        <f>RDG!J63</f>
        <v>94532</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23223.2</v>
      </c>
      <c r="I183" s="4">
        <f t="shared" si="7"/>
        <v>0</v>
      </c>
      <c r="J183" s="31">
        <f>RDG!I65</f>
        <v>0</v>
      </c>
      <c r="K183" s="31">
        <f>RDG!J65</f>
        <v>6380</v>
      </c>
    </row>
    <row r="184" spans="4:11" ht="12.75">
      <c r="D184" s="4" t="s">
        <v>541</v>
      </c>
      <c r="E184" s="4">
        <v>2</v>
      </c>
      <c r="F184" s="4">
        <f>RDG!G66</f>
        <v>183</v>
      </c>
      <c r="G184" s="4">
        <f>IF(RDG!H66=0,"",RDG!H66)</f>
      </c>
      <c r="H184" s="30">
        <f t="shared" si="6"/>
        <v>568526.1000000001</v>
      </c>
      <c r="I184" s="4">
        <f t="shared" si="7"/>
        <v>0</v>
      </c>
      <c r="J184" s="31">
        <f>RDG!I66</f>
        <v>134366</v>
      </c>
      <c r="K184" s="31">
        <f>RDG!J66</f>
        <v>88152</v>
      </c>
    </row>
    <row r="185" spans="4:11" ht="12.75">
      <c r="D185" s="4" t="s">
        <v>541</v>
      </c>
      <c r="E185" s="4">
        <v>2</v>
      </c>
      <c r="F185" s="4">
        <f>RDG!G67</f>
        <v>184</v>
      </c>
      <c r="G185" s="4">
        <f>IF(RDG!H67=0,"",RDG!H67)</f>
      </c>
      <c r="H185" s="30">
        <f t="shared" si="6"/>
        <v>571632.8</v>
      </c>
      <c r="I185" s="4">
        <f t="shared" si="7"/>
        <v>0</v>
      </c>
      <c r="J185" s="31">
        <f>RDG!I67</f>
        <v>134366</v>
      </c>
      <c r="K185" s="31">
        <f>RDG!J67</f>
        <v>88152</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1607692.72</v>
      </c>
      <c r="I233" s="4">
        <f t="shared" si="11"/>
        <v>0</v>
      </c>
      <c r="J233" s="31">
        <f>Dodatni!I26</f>
        <v>249395</v>
      </c>
      <c r="K233" s="31">
        <f>Dodatni!J26</f>
        <v>221788</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1676989.82</v>
      </c>
      <c r="I243" s="4">
        <f t="shared" si="11"/>
        <v>0</v>
      </c>
      <c r="J243" s="31">
        <f>Dodatni!I37</f>
        <v>249395</v>
      </c>
      <c r="K243" s="31">
        <f>Dodatni!J37</f>
        <v>221788</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1987680</v>
      </c>
      <c r="I247" s="4">
        <f t="shared" si="11"/>
        <v>0</v>
      </c>
      <c r="J247" s="31">
        <f>Dodatni!I43</f>
        <v>228000</v>
      </c>
      <c r="K247" s="31">
        <f>Dodatni!J43</f>
        <v>290000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185734.08</v>
      </c>
      <c r="I253" s="4">
        <f t="shared" si="11"/>
        <v>0</v>
      </c>
      <c r="J253" s="31">
        <f>Dodatni!I50</f>
        <v>17636</v>
      </c>
      <c r="K253" s="31">
        <f>Dodatni!J50</f>
        <v>28034</v>
      </c>
    </row>
    <row r="254" spans="4:11" ht="12.75">
      <c r="D254" s="4" t="s">
        <v>1522</v>
      </c>
      <c r="E254" s="4">
        <v>3</v>
      </c>
      <c r="F254" s="4">
        <f>Dodatni!H51</f>
        <v>253</v>
      </c>
      <c r="H254" s="30">
        <f t="shared" si="10"/>
        <v>427850.82999999996</v>
      </c>
      <c r="I254" s="4">
        <f t="shared" si="11"/>
        <v>0</v>
      </c>
      <c r="J254" s="31">
        <f>Dodatni!I51</f>
        <v>36335</v>
      </c>
      <c r="K254" s="31">
        <f>Dodatni!J51</f>
        <v>66388</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3294.7200000000003</v>
      </c>
      <c r="I265" s="4">
        <f t="shared" si="11"/>
        <v>0</v>
      </c>
      <c r="J265" s="31">
        <f>Dodatni!I62</f>
        <v>508</v>
      </c>
      <c r="K265" s="31">
        <f>Dodatni!J62</f>
        <v>370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259540.02000000002</v>
      </c>
      <c r="I268" s="4">
        <f t="shared" si="11"/>
        <v>0</v>
      </c>
      <c r="J268" s="31">
        <f>Dodatni!I65</f>
        <v>28086</v>
      </c>
      <c r="K268" s="31">
        <f>Dodatni!J65</f>
        <v>34560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4751.16</v>
      </c>
      <c r="I275" s="4">
        <f aca="true" t="shared" si="13" ref="I275:I284">ABS(ROUND(J275,0)-J275)+ABS(ROUND(K275,0)-K275)</f>
        <v>0</v>
      </c>
      <c r="J275" s="31">
        <f>Dodatni!I73</f>
        <v>954</v>
      </c>
      <c r="K275" s="31">
        <f>Dodatni!J73</f>
        <v>390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71798.4</v>
      </c>
      <c r="I278" s="4">
        <f t="shared" si="13"/>
        <v>0</v>
      </c>
      <c r="J278" s="31">
        <f>Dodatni!I76</f>
        <v>25914</v>
      </c>
      <c r="K278" s="31">
        <f>Dodatni!J76</f>
        <v>3</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00"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KOMUNALNO DRUŠTVO KIJEVO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1</v>
      </c>
      <c r="T3" s="211" t="s">
        <v>777</v>
      </c>
      <c r="U3" s="232" t="str">
        <f>RefStr!L21</f>
        <v>09573611408</v>
      </c>
      <c r="V3" s="211" t="s">
        <v>2355</v>
      </c>
      <c r="W3" s="232">
        <f>RefStr!C31</f>
        <v>22310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45756882694</v>
      </c>
      <c r="V4" s="211" t="s">
        <v>2356</v>
      </c>
      <c r="W4" s="232" t="str">
        <f>RefStr!F31</f>
        <v>KIJEVO</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01597833</v>
      </c>
      <c r="V5" s="211" t="s">
        <v>2357</v>
      </c>
      <c r="W5" s="232" t="str">
        <f>RefStr!C33</f>
        <v>BAJANI 12</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060179813</v>
      </c>
      <c r="V6" s="211" t="s">
        <v>2568</v>
      </c>
      <c r="W6" s="232" t="str">
        <f>RefStr!L35</f>
        <v>022/681-270</v>
      </c>
      <c r="X6" s="211" t="s">
        <v>2514</v>
      </c>
      <c r="Y6" s="232" t="str">
        <f>RefStr!C68</f>
        <v>LJILJANA GAŠPAR</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KOMUNALNO.DRUSTVO.KIJEVO@SI.T-COM.HR</v>
      </c>
      <c r="X7" s="211" t="s">
        <v>2515</v>
      </c>
      <c r="Y7" s="232" t="str">
        <f>RefStr!C70</f>
        <v>022/681-270</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Javno trgovačko društvo</v>
      </c>
      <c r="V8" s="211" t="s">
        <v>2574</v>
      </c>
      <c r="W8" s="232" t="str">
        <f>RefStr!C42</f>
        <v>3811</v>
      </c>
      <c r="X8" s="211" t="s">
        <v>2516</v>
      </c>
      <c r="Y8" s="232" t="str">
        <f>TRIM(UPPER(RefStr!C72))</f>
        <v>KOMUNALNO.DRUSTVO.KIJEVO@SI.T-COM.HR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3</v>
      </c>
      <c r="Q9" s="231">
        <f>RefStr!F58</f>
        <v>3</v>
      </c>
      <c r="R9" s="211" t="s">
        <v>1860</v>
      </c>
      <c r="S9" s="232">
        <f>IF(RefStr!F4&lt;&gt;"",RefStr!F4,0)</f>
        <v>43830</v>
      </c>
      <c r="T9" s="211" t="s">
        <v>1821</v>
      </c>
      <c r="U9" s="232">
        <f>RefStr!C39</f>
        <v>183</v>
      </c>
      <c r="V9" s="211" t="s">
        <v>1414</v>
      </c>
      <c r="W9" s="232" t="str">
        <f>RefStr!D42</f>
        <v>Skupljanje neopasnog otpada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3</v>
      </c>
      <c r="Q10" s="233">
        <f>RefStr!F56</f>
        <v>3</v>
      </c>
      <c r="R10" s="213" t="s">
        <v>1863</v>
      </c>
      <c r="S10" s="233">
        <f>RefStr!C23</f>
        <v>1</v>
      </c>
      <c r="T10" s="213" t="s">
        <v>2573</v>
      </c>
      <c r="U10" s="233" t="str">
        <f>RefStr!D39</f>
        <v>Kijevo</v>
      </c>
      <c r="V10" s="240"/>
      <c r="W10" s="241"/>
      <c r="X10" s="242" t="s">
        <v>1974</v>
      </c>
      <c r="Y10" s="243">
        <f>RefStr!F12</f>
        <v>2019</v>
      </c>
      <c r="Z10" s="213" t="s">
        <v>209</v>
      </c>
      <c r="AA10" s="233" t="str">
        <f>RefStr!A75</f>
        <v>GAŠPAR LJILJANA </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C:\Users\Korisnik\Desktop\OBJAVA SLUŽBNE\2019\[GFI-POD, 2019..xls]RefStr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2" activePane="bottomLeft" state="frozen"/>
      <selection pane="topLeft" activeCell="A1" sqref="A1"/>
      <selection pane="bottomLeft" activeCell="J62" sqref="J62:N6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1</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159783.3</v>
      </c>
    </row>
    <row r="13" spans="4:17" ht="9.75" customHeight="1">
      <c r="D13" s="156"/>
      <c r="E13" s="162"/>
      <c r="H13" s="27"/>
      <c r="I13" s="163"/>
      <c r="J13" s="163"/>
      <c r="K13" s="156"/>
      <c r="L13" s="156"/>
      <c r="M13" s="156"/>
      <c r="N13" s="156"/>
      <c r="P13" s="54" t="s">
        <v>2353</v>
      </c>
      <c r="Q13" s="55">
        <f>INT(VALUE(M27))/50</f>
        <v>1203596.26</v>
      </c>
    </row>
    <row r="14" spans="1:17" ht="15">
      <c r="A14" s="321" t="s">
        <v>2714</v>
      </c>
      <c r="B14" s="321"/>
      <c r="C14" s="321"/>
      <c r="D14" s="164"/>
      <c r="E14" s="165"/>
      <c r="F14" s="319"/>
      <c r="G14" s="320"/>
      <c r="H14" s="320"/>
      <c r="I14" s="156"/>
      <c r="J14" s="327" t="s">
        <v>2100</v>
      </c>
      <c r="K14" s="328"/>
      <c r="L14" s="328"/>
      <c r="M14" s="328"/>
      <c r="N14" s="328"/>
      <c r="P14" s="54" t="s">
        <v>2718</v>
      </c>
      <c r="Q14" s="55">
        <f>INT(VALUE(C27))/100</f>
        <v>457568826.94</v>
      </c>
    </row>
    <row r="15" spans="1:17" ht="19.5" customHeight="1">
      <c r="A15" s="324">
        <f>Skriveni!B59</f>
        <v>581819242.2700001</v>
      </c>
      <c r="B15" s="325"/>
      <c r="C15" s="326"/>
      <c r="D15" s="60"/>
      <c r="E15" s="60"/>
      <c r="F15" s="60"/>
      <c r="G15" s="60"/>
      <c r="H15" s="60"/>
      <c r="I15" s="60"/>
      <c r="J15" s="60"/>
      <c r="K15" s="60"/>
      <c r="L15" s="60"/>
      <c r="M15" s="60"/>
      <c r="N15" s="60"/>
      <c r="P15" s="54" t="s">
        <v>1817</v>
      </c>
      <c r="Q15" s="55">
        <f>LEN(Skriveni!B9)</f>
        <v>31</v>
      </c>
    </row>
    <row r="16" spans="4:17" ht="12.75" customHeight="1">
      <c r="D16" s="60"/>
      <c r="E16" s="60"/>
      <c r="F16" s="60"/>
      <c r="G16" s="60"/>
      <c r="H16" s="60"/>
      <c r="I16" s="60"/>
      <c r="P16" s="54" t="s">
        <v>1818</v>
      </c>
      <c r="Q16" s="55">
        <f>INT(VALUE(C31))/100</f>
        <v>223.1</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9</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2964</v>
      </c>
      <c r="M21" s="342"/>
      <c r="N21" s="277"/>
      <c r="P21" s="54" t="s">
        <v>1821</v>
      </c>
      <c r="Q21" s="55">
        <f>INT(VALUE(C39))</f>
        <v>183</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22310</v>
      </c>
      <c r="D31" s="335" t="s">
        <v>693</v>
      </c>
      <c r="E31" s="336"/>
      <c r="F31" s="316" t="s">
        <v>2957</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183</v>
      </c>
      <c r="D39" s="348" t="str">
        <f>IF(C39="","Šifra grada/općine nije upisana",IF(ISNA(LOOKUP(C39,A177:A732,A177:A732)),"Šifra grada/općine ne postoji",IF(LOOKUP(C39,A177:A732,A177:A732)&lt;&gt;C39,"Šifra grada/općine ne postoji",LOOKUP(C39,A177:A732,B177:B732))))</f>
        <v>Kijevo</v>
      </c>
      <c r="E39" s="349"/>
      <c r="F39" s="349"/>
      <c r="G39" s="349"/>
      <c r="H39" s="272" t="s">
        <v>2222</v>
      </c>
      <c r="I39" s="344"/>
      <c r="J39" s="58">
        <f>IF(C39&gt;0,LOOKUP(C39,A177:A732,C177:C732),"")</f>
        <v>15</v>
      </c>
      <c r="K39" s="351" t="str">
        <f>IF(J39="","Treba prvo upisati šifru grada/općine",LOOKUP(J39,A153:A173,B153:B173))</f>
        <v>ŠIBENSKO-KNINSKA</v>
      </c>
      <c r="L39" s="351"/>
      <c r="M39" s="351"/>
      <c r="N39" s="351"/>
      <c r="P39" s="54" t="s">
        <v>1826</v>
      </c>
      <c r="Q39" s="55">
        <f>C56+2*F56+3*C58+4*F58</f>
        <v>30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95736114.08</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3</v>
      </c>
      <c r="D56" s="270" t="s">
        <v>2898</v>
      </c>
      <c r="E56" s="380"/>
      <c r="F56" s="44">
        <v>3</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3</v>
      </c>
      <c r="D58" s="278" t="s">
        <v>2898</v>
      </c>
      <c r="E58" s="278"/>
      <c r="F58" s="44">
        <v>3</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2960</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2963</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50" activePane="bottomLeft" state="frozen"/>
      <selection pane="topLeft" activeCell="A1" sqref="A1"/>
      <selection pane="bottomLeft" activeCell="J128" sqref="J12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45756882694; KOMUNALNO DRUŠTVO KIJEVO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89169</v>
      </c>
      <c r="J10" s="70">
        <f>J11+J18+J28+J39+J44</f>
        <v>107003</v>
      </c>
    </row>
    <row r="11" spans="1:10" ht="13.5" customHeight="1">
      <c r="A11" s="384" t="s">
        <v>1850</v>
      </c>
      <c r="B11" s="384"/>
      <c r="C11" s="384"/>
      <c r="D11" s="384"/>
      <c r="E11" s="384"/>
      <c r="F11" s="384"/>
      <c r="G11" s="19">
        <v>3</v>
      </c>
      <c r="H11" s="20"/>
      <c r="I11" s="70">
        <f>SUM(I12:I17)</f>
        <v>0</v>
      </c>
      <c r="J11" s="70">
        <f>SUM(J12:J17)</f>
        <v>21500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v>21500</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89169</v>
      </c>
      <c r="J18" s="70">
        <f>SUM(J19:J27)</f>
        <v>85503</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2177</v>
      </c>
      <c r="B21" s="383"/>
      <c r="C21" s="383"/>
      <c r="D21" s="383"/>
      <c r="E21" s="383"/>
      <c r="F21" s="383"/>
      <c r="G21" s="19">
        <v>13</v>
      </c>
      <c r="H21" s="20"/>
      <c r="I21" s="71"/>
      <c r="J21" s="71"/>
    </row>
    <row r="22" spans="1:10" ht="13.5" customHeight="1">
      <c r="A22" s="383" t="s">
        <v>2290</v>
      </c>
      <c r="B22" s="383"/>
      <c r="C22" s="383"/>
      <c r="D22" s="383"/>
      <c r="E22" s="383"/>
      <c r="F22" s="383"/>
      <c r="G22" s="19">
        <v>14</v>
      </c>
      <c r="H22" s="20"/>
      <c r="I22" s="71">
        <v>89169</v>
      </c>
      <c r="J22" s="71">
        <v>85503</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183138</v>
      </c>
      <c r="J45" s="70">
        <f>J46+J54+J61+J71</f>
        <v>155729</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154243</v>
      </c>
      <c r="J54" s="70">
        <f>SUM(J55:J60)</f>
        <v>151256</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89999</v>
      </c>
      <c r="J57" s="71">
        <v>96775</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64244</v>
      </c>
      <c r="J59" s="71">
        <v>54481</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28895</v>
      </c>
      <c r="J71" s="71">
        <v>4473</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272307</v>
      </c>
      <c r="J73" s="70">
        <f>J9+J10+J45+J72</f>
        <v>262732</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-61596</v>
      </c>
      <c r="J76" s="70">
        <f>J77+J78+J79+J85+J86+J90+J93+J96</f>
        <v>26556</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-215962</v>
      </c>
      <c r="J90" s="70">
        <f>J91-J92</f>
        <v>-81596</v>
      </c>
      <c r="L90" s="2" t="s">
        <v>2591</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v>215962</v>
      </c>
      <c r="J92" s="71">
        <v>81596</v>
      </c>
    </row>
    <row r="93" spans="1:12" ht="13.5" customHeight="1">
      <c r="A93" s="384" t="s">
        <v>2653</v>
      </c>
      <c r="B93" s="384"/>
      <c r="C93" s="384"/>
      <c r="D93" s="384"/>
      <c r="E93" s="384"/>
      <c r="F93" s="384"/>
      <c r="G93" s="19">
        <v>84</v>
      </c>
      <c r="H93" s="20"/>
      <c r="I93" s="70">
        <f>I94-I95</f>
        <v>134366</v>
      </c>
      <c r="J93" s="70">
        <f>J94-J95</f>
        <v>88152</v>
      </c>
      <c r="L93" s="2" t="s">
        <v>2591</v>
      </c>
    </row>
    <row r="94" spans="1:10" ht="13.5" customHeight="1">
      <c r="A94" s="383" t="s">
        <v>2640</v>
      </c>
      <c r="B94" s="383"/>
      <c r="C94" s="383"/>
      <c r="D94" s="383"/>
      <c r="E94" s="383"/>
      <c r="F94" s="383"/>
      <c r="G94" s="19">
        <v>85</v>
      </c>
      <c r="H94" s="20"/>
      <c r="I94" s="71">
        <v>134366</v>
      </c>
      <c r="J94" s="71">
        <v>88152</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333903</v>
      </c>
      <c r="J116" s="70">
        <f>SUM(J117:J130)</f>
        <v>236176</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215919</v>
      </c>
      <c r="J124" s="71">
        <v>134096</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11444</v>
      </c>
      <c r="J126" s="71">
        <v>11444</v>
      </c>
    </row>
    <row r="127" spans="1:10" ht="13.5" customHeight="1">
      <c r="A127" s="383" t="s">
        <v>364</v>
      </c>
      <c r="B127" s="383"/>
      <c r="C127" s="383"/>
      <c r="D127" s="383"/>
      <c r="E127" s="383"/>
      <c r="F127" s="383"/>
      <c r="G127" s="19">
        <v>118</v>
      </c>
      <c r="H127" s="20"/>
      <c r="I127" s="71">
        <v>106540</v>
      </c>
      <c r="J127" s="71">
        <v>90636</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c r="J131" s="71"/>
    </row>
    <row r="132" spans="1:10" ht="13.5" customHeight="1">
      <c r="A132" s="381" t="s">
        <v>2657</v>
      </c>
      <c r="B132" s="381"/>
      <c r="C132" s="381"/>
      <c r="D132" s="381"/>
      <c r="E132" s="381"/>
      <c r="F132" s="381"/>
      <c r="G132" s="19">
        <v>123</v>
      </c>
      <c r="H132" s="20"/>
      <c r="I132" s="70">
        <f>I76+I97+I104+I116+I131</f>
        <v>272307</v>
      </c>
      <c r="J132" s="70">
        <f>J76+J97+J104+J116+J131</f>
        <v>262732</v>
      </c>
    </row>
    <row r="133" spans="1:10" ht="13.5" customHeight="1">
      <c r="A133" s="382" t="s">
        <v>662</v>
      </c>
      <c r="B133" s="382"/>
      <c r="C133" s="382"/>
      <c r="D133" s="382"/>
      <c r="E133" s="382"/>
      <c r="F133" s="382"/>
      <c r="G133" s="21">
        <v>124</v>
      </c>
      <c r="H133" s="22"/>
      <c r="I133" s="72"/>
      <c r="J133" s="72"/>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4" activePane="bottomLeft" state="frozen"/>
      <selection pane="topLeft" activeCell="A1" sqref="A1"/>
      <selection pane="bottomLeft" activeCell="J106" sqref="J10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45756882694; KOMUNALNO DRUŠTVO KIJEVO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539505</v>
      </c>
      <c r="J8" s="84">
        <f>SUM(J9:J13)</f>
        <v>530648</v>
      </c>
      <c r="Q8" s="2">
        <f>IF(OR(MIN(I70:J75)&lt;&gt;0,MAX(I70:J75)&lt;&gt;0),1,0)</f>
        <v>0</v>
      </c>
      <c r="R8" s="73" t="s">
        <v>2597</v>
      </c>
    </row>
    <row r="9" spans="1:10" s="2" customFormat="1" ht="13.5" customHeight="1">
      <c r="A9" s="383" t="s">
        <v>1434</v>
      </c>
      <c r="B9" s="383"/>
      <c r="C9" s="383"/>
      <c r="D9" s="383"/>
      <c r="E9" s="383"/>
      <c r="F9" s="383"/>
      <c r="G9" s="19">
        <v>126</v>
      </c>
      <c r="H9" s="20"/>
      <c r="I9" s="71">
        <v>0</v>
      </c>
      <c r="J9" s="71">
        <v>0</v>
      </c>
    </row>
    <row r="10" spans="1:10" s="2" customFormat="1" ht="13.5" customHeight="1">
      <c r="A10" s="383" t="s">
        <v>730</v>
      </c>
      <c r="B10" s="383"/>
      <c r="C10" s="383"/>
      <c r="D10" s="383"/>
      <c r="E10" s="383"/>
      <c r="F10" s="383"/>
      <c r="G10" s="19">
        <v>127</v>
      </c>
      <c r="H10" s="20"/>
      <c r="I10" s="71">
        <v>249395</v>
      </c>
      <c r="J10" s="71">
        <v>221787</v>
      </c>
    </row>
    <row r="11" spans="1:10" s="2" customFormat="1" ht="13.5" customHeight="1">
      <c r="A11" s="383" t="s">
        <v>1435</v>
      </c>
      <c r="B11" s="383"/>
      <c r="C11" s="383"/>
      <c r="D11" s="383"/>
      <c r="E11" s="383"/>
      <c r="F11" s="383"/>
      <c r="G11" s="19">
        <v>128</v>
      </c>
      <c r="H11" s="20"/>
      <c r="I11" s="71">
        <v>0</v>
      </c>
      <c r="J11" s="71">
        <v>0</v>
      </c>
    </row>
    <row r="12" spans="1:10" s="2" customFormat="1" ht="13.5" customHeight="1">
      <c r="A12" s="383" t="s">
        <v>1436</v>
      </c>
      <c r="B12" s="383"/>
      <c r="C12" s="383"/>
      <c r="D12" s="383"/>
      <c r="E12" s="383"/>
      <c r="F12" s="383"/>
      <c r="G12" s="19">
        <v>129</v>
      </c>
      <c r="H12" s="20"/>
      <c r="I12" s="71">
        <v>0</v>
      </c>
      <c r="J12" s="71">
        <v>0</v>
      </c>
    </row>
    <row r="13" spans="1:10" s="2" customFormat="1" ht="13.5" customHeight="1">
      <c r="A13" s="383" t="s">
        <v>2510</v>
      </c>
      <c r="B13" s="383"/>
      <c r="C13" s="383"/>
      <c r="D13" s="383"/>
      <c r="E13" s="383"/>
      <c r="F13" s="383"/>
      <c r="G13" s="19">
        <v>130</v>
      </c>
      <c r="H13" s="20"/>
      <c r="I13" s="71">
        <v>290110</v>
      </c>
      <c r="J13" s="71">
        <v>308861</v>
      </c>
    </row>
    <row r="14" spans="1:10" s="2" customFormat="1" ht="13.5" customHeight="1">
      <c r="A14" s="381" t="s">
        <v>1837</v>
      </c>
      <c r="B14" s="381"/>
      <c r="C14" s="381"/>
      <c r="D14" s="381"/>
      <c r="E14" s="381"/>
      <c r="F14" s="381"/>
      <c r="G14" s="19">
        <v>131</v>
      </c>
      <c r="H14" s="20"/>
      <c r="I14" s="70">
        <f>I15+I16+I20+I24+I25+I26+I29+I36</f>
        <v>380179</v>
      </c>
      <c r="J14" s="70">
        <f>J15+J16+J20+J24+J25+J26+J29+J36</f>
        <v>436503</v>
      </c>
    </row>
    <row r="15" spans="1:12" s="2" customFormat="1" ht="13.5" customHeight="1">
      <c r="A15" s="383" t="s">
        <v>258</v>
      </c>
      <c r="B15" s="383"/>
      <c r="C15" s="383"/>
      <c r="D15" s="383"/>
      <c r="E15" s="383"/>
      <c r="F15" s="383"/>
      <c r="G15" s="19">
        <v>132</v>
      </c>
      <c r="H15" s="20"/>
      <c r="I15" s="71">
        <v>0</v>
      </c>
      <c r="J15" s="71"/>
      <c r="L15" s="2" t="s">
        <v>2591</v>
      </c>
    </row>
    <row r="16" spans="1:10" s="2" customFormat="1" ht="13.5" customHeight="1">
      <c r="A16" s="383" t="s">
        <v>1838</v>
      </c>
      <c r="B16" s="383"/>
      <c r="C16" s="383"/>
      <c r="D16" s="383"/>
      <c r="E16" s="383"/>
      <c r="F16" s="383"/>
      <c r="G16" s="19">
        <v>133</v>
      </c>
      <c r="H16" s="20"/>
      <c r="I16" s="70">
        <f>SUM(I17:I19)</f>
        <v>119165</v>
      </c>
      <c r="J16" s="70">
        <f>SUM(J17:J19)</f>
        <v>154962</v>
      </c>
    </row>
    <row r="17" spans="1:10" s="2" customFormat="1" ht="13.5" customHeight="1">
      <c r="A17" s="409" t="s">
        <v>504</v>
      </c>
      <c r="B17" s="409"/>
      <c r="C17" s="409"/>
      <c r="D17" s="409"/>
      <c r="E17" s="409"/>
      <c r="F17" s="409"/>
      <c r="G17" s="19">
        <v>134</v>
      </c>
      <c r="H17" s="20"/>
      <c r="I17" s="71">
        <v>23310</v>
      </c>
      <c r="J17" s="71">
        <v>32045</v>
      </c>
    </row>
    <row r="18" spans="1:10" s="2" customFormat="1" ht="13.5" customHeight="1">
      <c r="A18" s="409" t="s">
        <v>505</v>
      </c>
      <c r="B18" s="409"/>
      <c r="C18" s="409"/>
      <c r="D18" s="409"/>
      <c r="E18" s="409"/>
      <c r="F18" s="409"/>
      <c r="G18" s="19">
        <v>135</v>
      </c>
      <c r="H18" s="20"/>
      <c r="I18" s="71">
        <v>0</v>
      </c>
      <c r="J18" s="71"/>
    </row>
    <row r="19" spans="1:10" s="2" customFormat="1" ht="13.5" customHeight="1">
      <c r="A19" s="409" t="s">
        <v>1426</v>
      </c>
      <c r="B19" s="409"/>
      <c r="C19" s="409"/>
      <c r="D19" s="409"/>
      <c r="E19" s="409"/>
      <c r="F19" s="409"/>
      <c r="G19" s="19">
        <v>136</v>
      </c>
      <c r="H19" s="20"/>
      <c r="I19" s="71">
        <v>95855</v>
      </c>
      <c r="J19" s="71">
        <v>122917</v>
      </c>
    </row>
    <row r="20" spans="1:10" s="2" customFormat="1" ht="13.5" customHeight="1">
      <c r="A20" s="383" t="s">
        <v>1839</v>
      </c>
      <c r="B20" s="383"/>
      <c r="C20" s="383"/>
      <c r="D20" s="383"/>
      <c r="E20" s="383"/>
      <c r="F20" s="383"/>
      <c r="G20" s="19">
        <v>137</v>
      </c>
      <c r="H20" s="20"/>
      <c r="I20" s="70">
        <f>SUM(I21:I23)</f>
        <v>185016</v>
      </c>
      <c r="J20" s="70">
        <f>SUM(J21:J23)</f>
        <v>199980</v>
      </c>
    </row>
    <row r="21" spans="1:10" s="2" customFormat="1" ht="13.5" customHeight="1">
      <c r="A21" s="409" t="s">
        <v>724</v>
      </c>
      <c r="B21" s="409"/>
      <c r="C21" s="409"/>
      <c r="D21" s="409"/>
      <c r="E21" s="409"/>
      <c r="F21" s="409"/>
      <c r="G21" s="19">
        <v>138</v>
      </c>
      <c r="H21" s="20"/>
      <c r="I21" s="71">
        <v>126291</v>
      </c>
      <c r="J21" s="71">
        <v>137326</v>
      </c>
    </row>
    <row r="22" spans="1:10" s="2" customFormat="1" ht="13.5" customHeight="1">
      <c r="A22" s="409" t="s">
        <v>961</v>
      </c>
      <c r="B22" s="409"/>
      <c r="C22" s="409"/>
      <c r="D22" s="409"/>
      <c r="E22" s="409"/>
      <c r="F22" s="409"/>
      <c r="G22" s="19">
        <v>139</v>
      </c>
      <c r="H22" s="20"/>
      <c r="I22" s="71">
        <v>31573</v>
      </c>
      <c r="J22" s="71">
        <v>34331</v>
      </c>
    </row>
    <row r="23" spans="1:10" s="2" customFormat="1" ht="13.5" customHeight="1">
      <c r="A23" s="409" t="s">
        <v>962</v>
      </c>
      <c r="B23" s="409"/>
      <c r="C23" s="409"/>
      <c r="D23" s="409"/>
      <c r="E23" s="409"/>
      <c r="F23" s="409"/>
      <c r="G23" s="19">
        <v>140</v>
      </c>
      <c r="H23" s="20"/>
      <c r="I23" s="71">
        <v>27152</v>
      </c>
      <c r="J23" s="71">
        <v>28323</v>
      </c>
    </row>
    <row r="24" spans="1:10" s="2" customFormat="1" ht="13.5" customHeight="1">
      <c r="A24" s="383" t="s">
        <v>259</v>
      </c>
      <c r="B24" s="383"/>
      <c r="C24" s="383"/>
      <c r="D24" s="383"/>
      <c r="E24" s="383"/>
      <c r="F24" s="383"/>
      <c r="G24" s="19">
        <v>141</v>
      </c>
      <c r="H24" s="20"/>
      <c r="I24" s="71">
        <v>13511</v>
      </c>
      <c r="J24" s="71">
        <v>9880</v>
      </c>
    </row>
    <row r="25" spans="1:10" s="2" customFormat="1" ht="13.5" customHeight="1">
      <c r="A25" s="383" t="s">
        <v>260</v>
      </c>
      <c r="B25" s="383"/>
      <c r="C25" s="383"/>
      <c r="D25" s="383"/>
      <c r="E25" s="383"/>
      <c r="F25" s="383"/>
      <c r="G25" s="19">
        <v>142</v>
      </c>
      <c r="H25" s="20"/>
      <c r="I25" s="71">
        <v>54922</v>
      </c>
      <c r="J25" s="71">
        <v>64331</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7565</v>
      </c>
      <c r="J36" s="71">
        <v>7350</v>
      </c>
    </row>
    <row r="37" spans="1:10" s="2" customFormat="1" ht="13.5" customHeight="1">
      <c r="A37" s="381" t="s">
        <v>1842</v>
      </c>
      <c r="B37" s="381"/>
      <c r="C37" s="381"/>
      <c r="D37" s="381"/>
      <c r="E37" s="381"/>
      <c r="F37" s="381"/>
      <c r="G37" s="19">
        <v>154</v>
      </c>
      <c r="H37" s="20"/>
      <c r="I37" s="70">
        <f>SUM(I38:I47)</f>
        <v>954</v>
      </c>
      <c r="J37" s="70">
        <f>SUM(J38:J47)</f>
        <v>390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954</v>
      </c>
      <c r="J44" s="71">
        <v>390</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25914</v>
      </c>
      <c r="J48" s="70">
        <f>SUM(J49:J55)</f>
        <v>3</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25914</v>
      </c>
      <c r="J51" s="71">
        <v>3</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540459</v>
      </c>
      <c r="J60" s="70">
        <f>J8+J37+J56+J57</f>
        <v>531038</v>
      </c>
    </row>
    <row r="61" spans="1:10" s="2" customFormat="1" ht="13.5" customHeight="1">
      <c r="A61" s="381" t="s">
        <v>1845</v>
      </c>
      <c r="B61" s="381"/>
      <c r="C61" s="381"/>
      <c r="D61" s="381"/>
      <c r="E61" s="381"/>
      <c r="F61" s="381"/>
      <c r="G61" s="19">
        <v>178</v>
      </c>
      <c r="H61" s="20"/>
      <c r="I61" s="70">
        <f>I14+I48+I58+I59</f>
        <v>406093</v>
      </c>
      <c r="J61" s="70">
        <f>J14+J48+J58+J59</f>
        <v>436506</v>
      </c>
    </row>
    <row r="62" spans="1:12" s="2" customFormat="1" ht="13.5" customHeight="1">
      <c r="A62" s="381" t="s">
        <v>2581</v>
      </c>
      <c r="B62" s="381"/>
      <c r="C62" s="381"/>
      <c r="D62" s="381"/>
      <c r="E62" s="381"/>
      <c r="F62" s="381"/>
      <c r="G62" s="19">
        <v>179</v>
      </c>
      <c r="H62" s="20"/>
      <c r="I62" s="70">
        <f>I60-I61</f>
        <v>134366</v>
      </c>
      <c r="J62" s="70">
        <f>J60-J61</f>
        <v>94532</v>
      </c>
      <c r="L62" s="2" t="s">
        <v>2591</v>
      </c>
    </row>
    <row r="63" spans="1:10" s="2" customFormat="1" ht="13.5" customHeight="1">
      <c r="A63" s="403" t="s">
        <v>2658</v>
      </c>
      <c r="B63" s="403"/>
      <c r="C63" s="403"/>
      <c r="D63" s="403"/>
      <c r="E63" s="403"/>
      <c r="F63" s="403"/>
      <c r="G63" s="19">
        <v>180</v>
      </c>
      <c r="H63" s="20"/>
      <c r="I63" s="70">
        <f>IF(I60&gt;I61,I60-I61,0)</f>
        <v>134366</v>
      </c>
      <c r="J63" s="70">
        <f>IF(J60&gt;J61,J60-J61,0)</f>
        <v>94532</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c r="J65" s="71">
        <v>6380</v>
      </c>
      <c r="L65" s="2" t="s">
        <v>2591</v>
      </c>
    </row>
    <row r="66" spans="1:12" s="2" customFormat="1" ht="13.5" customHeight="1">
      <c r="A66" s="381" t="s">
        <v>2582</v>
      </c>
      <c r="B66" s="381"/>
      <c r="C66" s="381"/>
      <c r="D66" s="381"/>
      <c r="E66" s="381"/>
      <c r="F66" s="381"/>
      <c r="G66" s="19">
        <v>183</v>
      </c>
      <c r="H66" s="20"/>
      <c r="I66" s="70">
        <f>I62-I65</f>
        <v>134366</v>
      </c>
      <c r="J66" s="70">
        <f>J62-J65</f>
        <v>88152</v>
      </c>
      <c r="L66" s="2" t="s">
        <v>2591</v>
      </c>
    </row>
    <row r="67" spans="1:10" s="2" customFormat="1" ht="13.5" customHeight="1">
      <c r="A67" s="403" t="s">
        <v>779</v>
      </c>
      <c r="B67" s="403"/>
      <c r="C67" s="403"/>
      <c r="D67" s="403"/>
      <c r="E67" s="403"/>
      <c r="F67" s="403"/>
      <c r="G67" s="19">
        <v>184</v>
      </c>
      <c r="H67" s="20"/>
      <c r="I67" s="70">
        <f>IF(I66&gt;0,I66,0)</f>
        <v>134366</v>
      </c>
      <c r="J67" s="70">
        <f>IF(J66&gt;0,J66,0)</f>
        <v>88152</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78" sqref="J7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45756882694; KOMUNALNO DRUŠTVO KIJEVO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249395</v>
      </c>
      <c r="J26" s="77">
        <v>221788</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249395</v>
      </c>
      <c r="J37" s="94">
        <v>221788</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v>228000</v>
      </c>
      <c r="J43" s="77">
        <v>290000</v>
      </c>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17636</v>
      </c>
      <c r="J50" s="77">
        <v>28034</v>
      </c>
    </row>
    <row r="51" spans="1:10" s="2" customFormat="1" ht="24.75" customHeight="1">
      <c r="A51" s="403" t="s">
        <v>2219</v>
      </c>
      <c r="B51" s="403"/>
      <c r="C51" s="403"/>
      <c r="D51" s="403"/>
      <c r="E51" s="403"/>
      <c r="F51" s="403"/>
      <c r="G51" s="443"/>
      <c r="H51" s="19">
        <v>253</v>
      </c>
      <c r="I51" s="77">
        <v>36335</v>
      </c>
      <c r="J51" s="77">
        <v>66388</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v>508</v>
      </c>
      <c r="J62" s="77">
        <v>370</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28086</v>
      </c>
      <c r="J65" s="77">
        <v>34560</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954</v>
      </c>
      <c r="J73" s="94">
        <v>390</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25914</v>
      </c>
      <c r="J76" s="78">
        <v>3</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45756882694; KOMUNALNO DRUŠTVO KIJEVO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45756882694; KOMUNALNO DRUŠTVO KIJEVO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45756882694; KOMUNALNO DRUŠTVO KIJEVO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2020-07-09T07:21:55Z</cp:lastPrinted>
  <dcterms:created xsi:type="dcterms:W3CDTF">2008-10-17T11:51:54Z</dcterms:created>
  <dcterms:modified xsi:type="dcterms:W3CDTF">2021-02-02T09:56:34Z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